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 Real Statistics 2020\Examples Detailed\"/>
    </mc:Choice>
  </mc:AlternateContent>
  <xr:revisionPtr revIDLastSave="0" documentId="13_ncr:1_{263F9D84-4655-4036-A48D-80009C95DE8E}" xr6:coauthVersionLast="48" xr6:coauthVersionMax="48" xr10:uidLastSave="{00000000-0000-0000-0000-000000000000}"/>
  <bookViews>
    <workbookView xWindow="-110" yWindow="-110" windowWidth="19420" windowHeight="10300" xr2:uid="{9158BC94-3221-44E2-858F-4EFF5D176D7E}"/>
  </bookViews>
  <sheets>
    <sheet name="Title" sheetId="8" r:id="rId1"/>
    <sheet name="T Power 1" sheetId="2" r:id="rId2"/>
    <sheet name="T Power 2" sheetId="3" r:id="rId3"/>
    <sheet name="T Power 3" sheetId="4" r:id="rId4"/>
    <sheet name="T Power 4" sheetId="5" r:id="rId5"/>
    <sheet name="T Power 5" sheetId="6" r:id="rId6"/>
    <sheet name="T Power 6" sheetId="7" r:id="rId7"/>
  </sheets>
  <externalReferences>
    <externalReference r:id="rId8"/>
    <externalReference r:id="rId9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2" l="1"/>
  <c r="L13" i="2"/>
  <c r="I6" i="2"/>
  <c r="G8" i="2"/>
  <c r="I25" i="2"/>
  <c r="G24" i="2"/>
  <c r="I23" i="2"/>
  <c r="I22" i="2"/>
  <c r="I21" i="2"/>
  <c r="I16" i="2"/>
  <c r="I13" i="2"/>
  <c r="I12" i="2"/>
  <c r="I11" i="2"/>
  <c r="I9" i="2"/>
  <c r="I7" i="2"/>
  <c r="G12" i="7"/>
  <c r="L5" i="7" s="1"/>
  <c r="G8" i="7"/>
  <c r="G7" i="7"/>
  <c r="L9" i="7" s="1"/>
  <c r="G6" i="7"/>
  <c r="G11" i="7" s="1"/>
  <c r="B8" i="6"/>
  <c r="B5" i="6"/>
  <c r="B3" i="6"/>
  <c r="B5" i="5"/>
  <c r="B3" i="5"/>
  <c r="B5" i="4"/>
  <c r="B3" i="4"/>
  <c r="B5" i="3"/>
  <c r="B3" i="3"/>
  <c r="A37" i="2"/>
  <c r="A36" i="2"/>
  <c r="K9" i="2"/>
  <c r="K10" i="2" s="1"/>
  <c r="K8" i="2"/>
  <c r="K7" i="2"/>
  <c r="D7" i="6"/>
  <c r="D12" i="6"/>
  <c r="D11" i="6"/>
  <c r="G6" i="2" l="1"/>
  <c r="G12" i="2" s="1"/>
  <c r="C37" i="2" s="1"/>
  <c r="D48" i="2" s="1"/>
  <c r="G7" i="2"/>
  <c r="B11" i="3" s="1"/>
  <c r="L10" i="2"/>
  <c r="K11" i="2"/>
  <c r="L9" i="2"/>
  <c r="L7" i="2"/>
  <c r="A38" i="2"/>
  <c r="B4" i="5"/>
  <c r="B11" i="5" s="1"/>
  <c r="B4" i="3"/>
  <c r="B4" i="6"/>
  <c r="B7" i="6" s="1"/>
  <c r="B9" i="6" s="1"/>
  <c r="L8" i="2"/>
  <c r="B4" i="4"/>
  <c r="L6" i="2"/>
  <c r="L6" i="7"/>
  <c r="L10" i="7" s="1"/>
  <c r="L7" i="7"/>
  <c r="L8" i="7" s="1"/>
  <c r="L11" i="7" s="1"/>
  <c r="G13" i="7"/>
  <c r="G14" i="7" s="1"/>
  <c r="G16" i="7" s="1"/>
  <c r="G9" i="7"/>
  <c r="L13" i="7"/>
  <c r="L12" i="7"/>
  <c r="B6" i="3" l="1"/>
  <c r="B8" i="3" s="1"/>
  <c r="C35" i="2"/>
  <c r="D46" i="2" s="1"/>
  <c r="G20" i="2"/>
  <c r="B6" i="5"/>
  <c r="B8" i="5" s="1"/>
  <c r="B6" i="4"/>
  <c r="B8" i="4" s="1"/>
  <c r="C36" i="2"/>
  <c r="D47" i="2" s="1"/>
  <c r="G9" i="2"/>
  <c r="G11" i="2"/>
  <c r="B38" i="2" s="1"/>
  <c r="B10" i="3"/>
  <c r="G22" i="2"/>
  <c r="B11" i="6"/>
  <c r="B12" i="6" s="1"/>
  <c r="L14" i="7"/>
  <c r="L15" i="7" s="1"/>
  <c r="C38" i="2"/>
  <c r="D49" i="2" s="1"/>
  <c r="A39" i="2"/>
  <c r="L11" i="2"/>
  <c r="K12" i="2"/>
  <c r="B11" i="4"/>
  <c r="B7" i="3" l="1"/>
  <c r="B9" i="3" s="1"/>
  <c r="B12" i="3" s="1"/>
  <c r="B7" i="5"/>
  <c r="B9" i="5" s="1"/>
  <c r="B12" i="5" s="1"/>
  <c r="B7" i="4"/>
  <c r="B9" i="4" s="1"/>
  <c r="B12" i="4" s="1"/>
  <c r="B35" i="2"/>
  <c r="B37" i="2"/>
  <c r="B36" i="2"/>
  <c r="G21" i="2"/>
  <c r="G13" i="2"/>
  <c r="G14" i="2" s="1"/>
  <c r="G16" i="2" s="1"/>
  <c r="B13" i="6"/>
  <c r="G25" i="2"/>
  <c r="A40" i="2"/>
  <c r="C39" i="2"/>
  <c r="D50" i="2" s="1"/>
  <c r="B39" i="2"/>
  <c r="K13" i="2"/>
  <c r="B13" i="4" l="1"/>
  <c r="B13" i="3"/>
  <c r="B13" i="5"/>
  <c r="M20" i="2"/>
  <c r="M8" i="2"/>
  <c r="N8" i="2" s="1"/>
  <c r="M21" i="2"/>
  <c r="G23" i="2"/>
  <c r="M13" i="2"/>
  <c r="M23" i="2"/>
  <c r="M15" i="2"/>
  <c r="M10" i="2"/>
  <c r="N10" i="2" s="1"/>
  <c r="M14" i="2"/>
  <c r="M25" i="2"/>
  <c r="M22" i="2"/>
  <c r="M18" i="2"/>
  <c r="M24" i="2"/>
  <c r="M16" i="2"/>
  <c r="M12" i="2"/>
  <c r="N12" i="2" s="1"/>
  <c r="M9" i="2"/>
  <c r="N9" i="2" s="1"/>
  <c r="M19" i="2"/>
  <c r="M11" i="2"/>
  <c r="N11" i="2" s="1"/>
  <c r="M7" i="2"/>
  <c r="N7" i="2" s="1"/>
  <c r="M26" i="2"/>
  <c r="M6" i="2"/>
  <c r="N6" i="2" s="1"/>
  <c r="M17" i="2"/>
  <c r="K14" i="2"/>
  <c r="A41" i="2"/>
  <c r="C40" i="2"/>
  <c r="D51" i="2" s="1"/>
  <c r="B40" i="2"/>
  <c r="N13" i="2" l="1"/>
  <c r="B41" i="2"/>
  <c r="C41" i="2"/>
  <c r="D52" i="2" s="1"/>
  <c r="A42" i="2"/>
  <c r="L14" i="2"/>
  <c r="K15" i="2"/>
  <c r="N14" i="2" l="1"/>
  <c r="K16" i="2"/>
  <c r="L15" i="2"/>
  <c r="C42" i="2"/>
  <c r="D53" i="2" s="1"/>
  <c r="A43" i="2"/>
  <c r="B42" i="2"/>
  <c r="N15" i="2" l="1"/>
  <c r="A44" i="2"/>
  <c r="C43" i="2"/>
  <c r="D54" i="2" s="1"/>
  <c r="B43" i="2"/>
  <c r="K17" i="2"/>
  <c r="L16" i="2"/>
  <c r="N16" i="2" l="1"/>
  <c r="K18" i="2"/>
  <c r="L17" i="2"/>
  <c r="A45" i="2"/>
  <c r="C44" i="2"/>
  <c r="D55" i="2" s="1"/>
  <c r="B44" i="2"/>
  <c r="N17" i="2" l="1"/>
  <c r="B45" i="2"/>
  <c r="A46" i="2"/>
  <c r="C45" i="2"/>
  <c r="D56" i="2" s="1"/>
  <c r="K19" i="2"/>
  <c r="L18" i="2"/>
  <c r="N18" i="2" l="1"/>
  <c r="L19" i="2"/>
  <c r="K20" i="2"/>
  <c r="C46" i="2"/>
  <c r="D57" i="2" s="1"/>
  <c r="B46" i="2"/>
  <c r="A47" i="2"/>
  <c r="N19" i="2" l="1"/>
  <c r="C47" i="2"/>
  <c r="D58" i="2" s="1"/>
  <c r="A48" i="2"/>
  <c r="B47" i="2"/>
  <c r="K21" i="2"/>
  <c r="L20" i="2"/>
  <c r="N20" i="2" l="1"/>
  <c r="C48" i="2"/>
  <c r="D59" i="2" s="1"/>
  <c r="B48" i="2"/>
  <c r="A49" i="2"/>
  <c r="L21" i="2"/>
  <c r="K22" i="2"/>
  <c r="N21" i="2" l="1"/>
  <c r="L22" i="2"/>
  <c r="K23" i="2"/>
  <c r="C49" i="2"/>
  <c r="D60" i="2" s="1"/>
  <c r="A50" i="2"/>
  <c r="B49" i="2"/>
  <c r="N22" i="2" l="1"/>
  <c r="C50" i="2"/>
  <c r="D61" i="2" s="1"/>
  <c r="B50" i="2"/>
  <c r="A51" i="2"/>
  <c r="K24" i="2"/>
  <c r="L23" i="2"/>
  <c r="N23" i="2" l="1"/>
  <c r="K25" i="2"/>
  <c r="L24" i="2"/>
  <c r="C51" i="2"/>
  <c r="D62" i="2" s="1"/>
  <c r="A52" i="2"/>
  <c r="B51" i="2"/>
  <c r="N24" i="2" l="1"/>
  <c r="C52" i="2"/>
  <c r="D63" i="2" s="1"/>
  <c r="B52" i="2"/>
  <c r="A53" i="2"/>
  <c r="L25" i="2"/>
  <c r="K26" i="2"/>
  <c r="N25" i="2" l="1"/>
  <c r="L26" i="2"/>
  <c r="C53" i="2"/>
  <c r="D64" i="2" s="1"/>
  <c r="A54" i="2"/>
  <c r="B53" i="2"/>
  <c r="N26" i="2" l="1"/>
  <c r="C54" i="2"/>
  <c r="D65" i="2" s="1"/>
  <c r="B54" i="2"/>
  <c r="A55" i="2"/>
  <c r="C55" i="2" l="1"/>
  <c r="D66" i="2" s="1"/>
  <c r="A56" i="2"/>
  <c r="B55" i="2"/>
  <c r="C56" i="2" l="1"/>
  <c r="D67" i="2" s="1"/>
  <c r="B56" i="2"/>
  <c r="A57" i="2"/>
  <c r="C57" i="2" l="1"/>
  <c r="D68" i="2" s="1"/>
  <c r="A58" i="2"/>
  <c r="B57" i="2"/>
  <c r="C58" i="2" l="1"/>
  <c r="D69" i="2" s="1"/>
  <c r="B58" i="2"/>
  <c r="A59" i="2"/>
  <c r="C59" i="2" l="1"/>
  <c r="D70" i="2" s="1"/>
  <c r="A60" i="2"/>
  <c r="B59" i="2"/>
  <c r="C60" i="2" l="1"/>
  <c r="D71" i="2" s="1"/>
  <c r="B60" i="2"/>
  <c r="A61" i="2"/>
  <c r="C61" i="2" l="1"/>
  <c r="D72" i="2" s="1"/>
  <c r="A62" i="2"/>
  <c r="B61" i="2"/>
  <c r="C62" i="2" l="1"/>
  <c r="D73" i="2" s="1"/>
  <c r="B62" i="2"/>
  <c r="A63" i="2"/>
  <c r="C63" i="2" l="1"/>
  <c r="D74" i="2" s="1"/>
  <c r="A64" i="2"/>
  <c r="B63" i="2"/>
  <c r="C64" i="2" l="1"/>
  <c r="D75" i="2" s="1"/>
  <c r="B64" i="2"/>
  <c r="A65" i="2"/>
  <c r="C65" i="2" l="1"/>
  <c r="D76" i="2" s="1"/>
  <c r="A66" i="2"/>
  <c r="B65" i="2"/>
  <c r="C66" i="2" l="1"/>
  <c r="D77" i="2" s="1"/>
  <c r="B66" i="2"/>
  <c r="A67" i="2"/>
  <c r="C67" i="2" l="1"/>
  <c r="D78" i="2" s="1"/>
  <c r="A68" i="2"/>
  <c r="B67" i="2"/>
  <c r="C68" i="2" l="1"/>
  <c r="D79" i="2" s="1"/>
  <c r="B68" i="2"/>
  <c r="A69" i="2"/>
  <c r="C69" i="2" l="1"/>
  <c r="D80" i="2" s="1"/>
  <c r="A70" i="2"/>
  <c r="B69" i="2"/>
  <c r="C70" i="2" l="1"/>
  <c r="D81" i="2" s="1"/>
  <c r="B70" i="2"/>
  <c r="A71" i="2"/>
  <c r="C71" i="2" l="1"/>
  <c r="D82" i="2" s="1"/>
  <c r="A72" i="2"/>
  <c r="B71" i="2"/>
  <c r="C72" i="2" l="1"/>
  <c r="D83" i="2" s="1"/>
  <c r="B72" i="2"/>
  <c r="A73" i="2"/>
  <c r="C73" i="2" l="1"/>
  <c r="D84" i="2" s="1"/>
  <c r="A74" i="2"/>
  <c r="B73" i="2"/>
  <c r="C74" i="2" l="1"/>
  <c r="D85" i="2" s="1"/>
  <c r="B74" i="2"/>
  <c r="A75" i="2"/>
  <c r="C75" i="2" l="1"/>
  <c r="D86" i="2" s="1"/>
  <c r="A76" i="2"/>
  <c r="B75" i="2"/>
  <c r="C76" i="2" l="1"/>
  <c r="D87" i="2" s="1"/>
  <c r="B76" i="2"/>
  <c r="A77" i="2"/>
  <c r="C77" i="2" l="1"/>
  <c r="D88" i="2" s="1"/>
  <c r="A78" i="2"/>
  <c r="B77" i="2"/>
  <c r="C78" i="2" l="1"/>
  <c r="D89" i="2" s="1"/>
  <c r="B78" i="2"/>
  <c r="A79" i="2"/>
  <c r="C79" i="2" l="1"/>
  <c r="D90" i="2" s="1"/>
  <c r="A80" i="2"/>
  <c r="B79" i="2"/>
  <c r="C80" i="2" l="1"/>
  <c r="D91" i="2" s="1"/>
  <c r="B80" i="2"/>
  <c r="A81" i="2"/>
  <c r="C81" i="2" l="1"/>
  <c r="D92" i="2" s="1"/>
  <c r="A82" i="2"/>
  <c r="B81" i="2"/>
  <c r="C82" i="2" l="1"/>
  <c r="D93" i="2" s="1"/>
  <c r="B82" i="2"/>
  <c r="A83" i="2"/>
  <c r="C83" i="2" l="1"/>
  <c r="D94" i="2" s="1"/>
  <c r="A84" i="2"/>
  <c r="B83" i="2"/>
  <c r="C84" i="2" l="1"/>
  <c r="D95" i="2" s="1"/>
  <c r="B84" i="2"/>
  <c r="A85" i="2"/>
  <c r="C85" i="2" l="1"/>
  <c r="D96" i="2" s="1"/>
  <c r="A86" i="2"/>
  <c r="B85" i="2"/>
  <c r="C86" i="2" l="1"/>
  <c r="D97" i="2" s="1"/>
  <c r="B86" i="2"/>
  <c r="A87" i="2"/>
  <c r="C87" i="2" l="1"/>
  <c r="D98" i="2" s="1"/>
  <c r="A88" i="2"/>
  <c r="B87" i="2"/>
  <c r="C88" i="2" l="1"/>
  <c r="D99" i="2" s="1"/>
  <c r="B88" i="2"/>
  <c r="A89" i="2"/>
  <c r="C89" i="2" l="1"/>
  <c r="D100" i="2" s="1"/>
  <c r="A90" i="2"/>
  <c r="B89" i="2"/>
  <c r="C90" i="2" l="1"/>
  <c r="D101" i="2" s="1"/>
  <c r="B90" i="2"/>
  <c r="A91" i="2"/>
  <c r="C91" i="2" l="1"/>
  <c r="D102" i="2" s="1"/>
  <c r="A92" i="2"/>
  <c r="B91" i="2"/>
  <c r="C92" i="2" l="1"/>
  <c r="D103" i="2" s="1"/>
  <c r="B92" i="2"/>
  <c r="A93" i="2"/>
  <c r="C93" i="2" l="1"/>
  <c r="D104" i="2" s="1"/>
  <c r="A94" i="2"/>
  <c r="B93" i="2"/>
  <c r="C94" i="2" l="1"/>
  <c r="D105" i="2" s="1"/>
  <c r="B94" i="2"/>
  <c r="A95" i="2"/>
  <c r="C95" i="2" l="1"/>
  <c r="D106" i="2" s="1"/>
  <c r="A96" i="2"/>
  <c r="B95" i="2"/>
  <c r="C96" i="2" l="1"/>
  <c r="D107" i="2" s="1"/>
  <c r="B96" i="2"/>
  <c r="A97" i="2"/>
  <c r="C97" i="2" l="1"/>
  <c r="D108" i="2" s="1"/>
  <c r="A98" i="2"/>
  <c r="B97" i="2"/>
  <c r="C98" i="2" l="1"/>
  <c r="D109" i="2" s="1"/>
  <c r="B98" i="2"/>
  <c r="A99" i="2"/>
  <c r="C99" i="2" l="1"/>
  <c r="D110" i="2" s="1"/>
  <c r="A100" i="2"/>
  <c r="B99" i="2"/>
  <c r="C100" i="2" l="1"/>
  <c r="D111" i="2" s="1"/>
  <c r="B100" i="2"/>
  <c r="A101" i="2"/>
  <c r="C101" i="2" l="1"/>
  <c r="D112" i="2" s="1"/>
  <c r="A102" i="2"/>
  <c r="B101" i="2"/>
  <c r="C102" i="2" l="1"/>
  <c r="D113" i="2" s="1"/>
  <c r="B102" i="2"/>
  <c r="A103" i="2"/>
  <c r="C103" i="2" l="1"/>
  <c r="D114" i="2" s="1"/>
  <c r="A104" i="2"/>
  <c r="B103" i="2"/>
  <c r="C104" i="2" l="1"/>
  <c r="D115" i="2" s="1"/>
  <c r="B104" i="2"/>
  <c r="A105" i="2"/>
  <c r="C105" i="2" l="1"/>
  <c r="D116" i="2" s="1"/>
  <c r="A106" i="2"/>
  <c r="B105" i="2"/>
  <c r="C106" i="2" l="1"/>
  <c r="D117" i="2" s="1"/>
  <c r="B106" i="2"/>
  <c r="A107" i="2"/>
  <c r="C107" i="2" l="1"/>
  <c r="D118" i="2" s="1"/>
  <c r="A108" i="2"/>
  <c r="B107" i="2"/>
  <c r="C108" i="2" l="1"/>
  <c r="D119" i="2" s="1"/>
  <c r="B108" i="2"/>
  <c r="A109" i="2"/>
  <c r="C109" i="2" l="1"/>
  <c r="D120" i="2" s="1"/>
  <c r="A110" i="2"/>
  <c r="B109" i="2"/>
  <c r="C110" i="2" l="1"/>
  <c r="D121" i="2" s="1"/>
  <c r="B110" i="2"/>
  <c r="A111" i="2"/>
  <c r="C111" i="2" l="1"/>
  <c r="D122" i="2" s="1"/>
  <c r="A112" i="2"/>
  <c r="B111" i="2"/>
  <c r="C112" i="2" l="1"/>
  <c r="D123" i="2" s="1"/>
  <c r="B112" i="2"/>
  <c r="A113" i="2"/>
  <c r="C113" i="2" l="1"/>
  <c r="D124" i="2" s="1"/>
  <c r="A114" i="2"/>
  <c r="B113" i="2"/>
  <c r="C114" i="2" l="1"/>
  <c r="D125" i="2" s="1"/>
  <c r="B114" i="2"/>
  <c r="A115" i="2"/>
  <c r="C115" i="2" l="1"/>
  <c r="D126" i="2" s="1"/>
  <c r="A116" i="2"/>
  <c r="B115" i="2"/>
  <c r="C116" i="2" l="1"/>
  <c r="D127" i="2" s="1"/>
  <c r="B116" i="2"/>
  <c r="A117" i="2"/>
  <c r="C117" i="2" l="1"/>
  <c r="D128" i="2" s="1"/>
  <c r="A118" i="2"/>
  <c r="B117" i="2"/>
  <c r="C118" i="2" l="1"/>
  <c r="D129" i="2" s="1"/>
  <c r="B118" i="2"/>
  <c r="A119" i="2"/>
  <c r="C119" i="2" l="1"/>
  <c r="D130" i="2" s="1"/>
  <c r="A120" i="2"/>
  <c r="B119" i="2"/>
  <c r="C120" i="2" l="1"/>
  <c r="D131" i="2" s="1"/>
  <c r="B120" i="2"/>
  <c r="A121" i="2"/>
  <c r="C121" i="2" l="1"/>
  <c r="D132" i="2" s="1"/>
  <c r="A122" i="2"/>
  <c r="B121" i="2"/>
  <c r="C122" i="2" l="1"/>
  <c r="D133" i="2" s="1"/>
  <c r="B122" i="2"/>
  <c r="A123" i="2"/>
  <c r="C123" i="2" l="1"/>
  <c r="D134" i="2" s="1"/>
  <c r="A124" i="2"/>
  <c r="B123" i="2"/>
  <c r="C124" i="2" l="1"/>
  <c r="D135" i="2" s="1"/>
  <c r="B124" i="2"/>
  <c r="A125" i="2"/>
  <c r="C125" i="2" l="1"/>
  <c r="D136" i="2" s="1"/>
  <c r="A126" i="2"/>
  <c r="B125" i="2"/>
  <c r="C126" i="2" l="1"/>
  <c r="D137" i="2" s="1"/>
  <c r="B126" i="2"/>
  <c r="A127" i="2"/>
  <c r="C127" i="2" l="1"/>
  <c r="D138" i="2" s="1"/>
  <c r="A128" i="2"/>
  <c r="B127" i="2"/>
  <c r="C128" i="2" l="1"/>
  <c r="D139" i="2" s="1"/>
  <c r="B128" i="2"/>
  <c r="A129" i="2"/>
  <c r="C129" i="2" l="1"/>
  <c r="D140" i="2" s="1"/>
  <c r="A130" i="2"/>
  <c r="B129" i="2"/>
  <c r="C130" i="2" l="1"/>
  <c r="D141" i="2" s="1"/>
  <c r="B130" i="2"/>
  <c r="A131" i="2"/>
  <c r="C131" i="2" l="1"/>
  <c r="D142" i="2" s="1"/>
  <c r="A132" i="2"/>
  <c r="B131" i="2"/>
  <c r="C132" i="2" l="1"/>
  <c r="D143" i="2" s="1"/>
  <c r="B132" i="2"/>
  <c r="A133" i="2"/>
  <c r="C133" i="2" l="1"/>
  <c r="D144" i="2" s="1"/>
  <c r="A134" i="2"/>
  <c r="B133" i="2"/>
  <c r="C134" i="2" l="1"/>
  <c r="D145" i="2" s="1"/>
  <c r="B134" i="2"/>
  <c r="A135" i="2"/>
  <c r="C135" i="2" l="1"/>
  <c r="D146" i="2" s="1"/>
  <c r="A136" i="2"/>
  <c r="B135" i="2"/>
  <c r="C136" i="2" l="1"/>
  <c r="D147" i="2" s="1"/>
  <c r="B136" i="2"/>
  <c r="A137" i="2"/>
  <c r="C137" i="2" l="1"/>
  <c r="D148" i="2" s="1"/>
  <c r="A138" i="2"/>
  <c r="B137" i="2"/>
  <c r="C138" i="2" l="1"/>
  <c r="D149" i="2" s="1"/>
  <c r="B138" i="2"/>
  <c r="A139" i="2"/>
  <c r="C139" i="2" l="1"/>
  <c r="D150" i="2" s="1"/>
  <c r="A140" i="2"/>
  <c r="B139" i="2"/>
  <c r="C140" i="2" l="1"/>
  <c r="D151" i="2" s="1"/>
  <c r="B140" i="2"/>
  <c r="A141" i="2"/>
  <c r="C141" i="2" l="1"/>
  <c r="D152" i="2" s="1"/>
  <c r="A142" i="2"/>
  <c r="B141" i="2"/>
  <c r="C142" i="2" l="1"/>
  <c r="D153" i="2" s="1"/>
  <c r="B142" i="2"/>
  <c r="A143" i="2"/>
  <c r="C143" i="2" l="1"/>
  <c r="D154" i="2" s="1"/>
  <c r="A144" i="2"/>
  <c r="B143" i="2"/>
  <c r="C144" i="2" l="1"/>
  <c r="D155" i="2" s="1"/>
  <c r="B144" i="2"/>
  <c r="A145" i="2"/>
  <c r="C145" i="2" l="1"/>
  <c r="D156" i="2" s="1"/>
  <c r="A146" i="2"/>
  <c r="B145" i="2"/>
  <c r="C146" i="2" l="1"/>
  <c r="D157" i="2" s="1"/>
  <c r="B146" i="2"/>
  <c r="A147" i="2"/>
  <c r="C147" i="2" l="1"/>
  <c r="D158" i="2" s="1"/>
  <c r="A148" i="2"/>
  <c r="B147" i="2"/>
  <c r="C148" i="2" l="1"/>
  <c r="D159" i="2" s="1"/>
  <c r="B148" i="2"/>
  <c r="A149" i="2"/>
  <c r="C149" i="2" l="1"/>
  <c r="D160" i="2" s="1"/>
  <c r="A150" i="2"/>
  <c r="B149" i="2"/>
  <c r="C150" i="2" l="1"/>
  <c r="D161" i="2" s="1"/>
  <c r="B150" i="2"/>
  <c r="A151" i="2"/>
  <c r="C151" i="2" l="1"/>
  <c r="D162" i="2" s="1"/>
  <c r="A152" i="2"/>
  <c r="B151" i="2"/>
  <c r="C152" i="2" l="1"/>
  <c r="D163" i="2" s="1"/>
  <c r="B152" i="2"/>
  <c r="A153" i="2"/>
  <c r="C153" i="2" l="1"/>
  <c r="D164" i="2" s="1"/>
  <c r="A154" i="2"/>
  <c r="B153" i="2"/>
  <c r="C154" i="2" l="1"/>
  <c r="D165" i="2" s="1"/>
  <c r="B154" i="2"/>
  <c r="A155" i="2"/>
  <c r="C155" i="2" l="1"/>
  <c r="D166" i="2" s="1"/>
  <c r="A156" i="2"/>
  <c r="B155" i="2"/>
  <c r="C156" i="2" l="1"/>
  <c r="D167" i="2" s="1"/>
  <c r="B156" i="2"/>
  <c r="A157" i="2"/>
  <c r="C157" i="2" l="1"/>
  <c r="D168" i="2" s="1"/>
  <c r="A158" i="2"/>
  <c r="B157" i="2"/>
  <c r="C158" i="2" l="1"/>
  <c r="D169" i="2" s="1"/>
  <c r="B158" i="2"/>
  <c r="A159" i="2"/>
  <c r="C159" i="2" l="1"/>
  <c r="D170" i="2" s="1"/>
  <c r="A160" i="2"/>
  <c r="B159" i="2"/>
  <c r="C160" i="2" l="1"/>
  <c r="D171" i="2" s="1"/>
  <c r="B160" i="2"/>
  <c r="A161" i="2"/>
  <c r="C161" i="2" l="1"/>
  <c r="D172" i="2" s="1"/>
  <c r="A162" i="2"/>
  <c r="B161" i="2"/>
  <c r="C162" i="2" l="1"/>
  <c r="D173" i="2" s="1"/>
  <c r="B162" i="2"/>
  <c r="A163" i="2"/>
  <c r="C163" i="2" l="1"/>
  <c r="D174" i="2" s="1"/>
  <c r="A164" i="2"/>
  <c r="B163" i="2"/>
  <c r="C164" i="2" l="1"/>
  <c r="D175" i="2" s="1"/>
  <c r="B164" i="2"/>
  <c r="A165" i="2"/>
  <c r="C165" i="2" l="1"/>
  <c r="D176" i="2" s="1"/>
  <c r="A166" i="2"/>
  <c r="B165" i="2"/>
  <c r="C166" i="2" l="1"/>
  <c r="D177" i="2" s="1"/>
  <c r="B166" i="2"/>
  <c r="A167" i="2"/>
  <c r="C167" i="2" l="1"/>
  <c r="D178" i="2" s="1"/>
  <c r="A168" i="2"/>
  <c r="B167" i="2"/>
  <c r="C168" i="2" l="1"/>
  <c r="D179" i="2" s="1"/>
  <c r="B168" i="2"/>
  <c r="A169" i="2"/>
  <c r="C169" i="2" l="1"/>
  <c r="D180" i="2" s="1"/>
  <c r="A170" i="2"/>
  <c r="B169" i="2"/>
  <c r="C170" i="2" l="1"/>
  <c r="D181" i="2" s="1"/>
  <c r="B170" i="2"/>
  <c r="A171" i="2"/>
  <c r="C171" i="2" l="1"/>
  <c r="D182" i="2" s="1"/>
  <c r="A172" i="2"/>
  <c r="B171" i="2"/>
  <c r="C172" i="2" l="1"/>
  <c r="D183" i="2" s="1"/>
  <c r="B172" i="2"/>
  <c r="A173" i="2"/>
  <c r="C173" i="2" l="1"/>
  <c r="D184" i="2" s="1"/>
  <c r="A174" i="2"/>
  <c r="B173" i="2"/>
  <c r="C174" i="2" l="1"/>
  <c r="D185" i="2" s="1"/>
  <c r="B174" i="2"/>
  <c r="A175" i="2"/>
  <c r="C175" i="2" l="1"/>
  <c r="D186" i="2" s="1"/>
  <c r="A176" i="2"/>
  <c r="B175" i="2"/>
  <c r="C176" i="2" l="1"/>
  <c r="D187" i="2" s="1"/>
  <c r="B176" i="2"/>
  <c r="A177" i="2"/>
  <c r="C177" i="2" l="1"/>
  <c r="D188" i="2" s="1"/>
  <c r="A178" i="2"/>
  <c r="B177" i="2"/>
  <c r="C178" i="2" l="1"/>
  <c r="D189" i="2" s="1"/>
  <c r="B178" i="2"/>
  <c r="A179" i="2"/>
  <c r="C179" i="2" l="1"/>
  <c r="D190" i="2" s="1"/>
  <c r="A180" i="2"/>
  <c r="B179" i="2"/>
  <c r="C180" i="2" l="1"/>
  <c r="D191" i="2" s="1"/>
  <c r="B180" i="2"/>
  <c r="A181" i="2"/>
  <c r="C181" i="2" l="1"/>
  <c r="D192" i="2" s="1"/>
  <c r="A182" i="2"/>
  <c r="B181" i="2"/>
  <c r="C182" i="2" l="1"/>
  <c r="D193" i="2" s="1"/>
  <c r="B182" i="2"/>
  <c r="A183" i="2"/>
  <c r="C183" i="2" l="1"/>
  <c r="D194" i="2" s="1"/>
  <c r="A184" i="2"/>
  <c r="B183" i="2"/>
  <c r="C184" i="2" l="1"/>
  <c r="D195" i="2" s="1"/>
  <c r="B184" i="2"/>
  <c r="A185" i="2"/>
  <c r="C185" i="2" l="1"/>
  <c r="A186" i="2"/>
  <c r="B185" i="2"/>
  <c r="C186" i="2" l="1"/>
  <c r="B186" i="2"/>
  <c r="A187" i="2"/>
  <c r="C187" i="2" l="1"/>
  <c r="A188" i="2"/>
  <c r="B187" i="2"/>
  <c r="C188" i="2" l="1"/>
  <c r="B188" i="2"/>
  <c r="A189" i="2"/>
  <c r="C189" i="2" l="1"/>
  <c r="A190" i="2"/>
  <c r="B189" i="2"/>
  <c r="C190" i="2" l="1"/>
  <c r="B190" i="2"/>
  <c r="A191" i="2"/>
  <c r="C191" i="2" l="1"/>
  <c r="A192" i="2"/>
  <c r="B191" i="2"/>
  <c r="C192" i="2" l="1"/>
  <c r="B192" i="2"/>
  <c r="A193" i="2"/>
  <c r="C193" i="2" l="1"/>
  <c r="A194" i="2"/>
  <c r="B193" i="2"/>
  <c r="C194" i="2" l="1"/>
  <c r="B194" i="2"/>
  <c r="A195" i="2"/>
  <c r="C195" i="2" l="1"/>
  <c r="B195" i="2"/>
</calcChain>
</file>

<file path=xl/sharedStrings.xml><?xml version="1.0" encoding="utf-8"?>
<sst xmlns="http://schemas.openxmlformats.org/spreadsheetml/2006/main" count="155" uniqueCount="81">
  <si>
    <t>Power of Single Sample Hypothesis Testing of the Mean using t Test (one-tailed)</t>
  </si>
  <si>
    <t>Sample Data</t>
  </si>
  <si>
    <t>t test</t>
  </si>
  <si>
    <t>Calculation of power</t>
  </si>
  <si>
    <t>hyp mean (μ)</t>
  </si>
  <si>
    <t>mean</t>
  </si>
  <si>
    <t>effect</t>
  </si>
  <si>
    <t>beta</t>
  </si>
  <si>
    <t>power</t>
  </si>
  <si>
    <t>sample size</t>
  </si>
  <si>
    <t>sample mean</t>
  </si>
  <si>
    <t>std dev</t>
  </si>
  <si>
    <t>=STDEV.S(A5:D10)</t>
  </si>
  <si>
    <t>effect size</t>
  </si>
  <si>
    <t>tails</t>
  </si>
  <si>
    <t>std error</t>
  </si>
  <si>
    <t>df</t>
  </si>
  <si>
    <t>t-stat</t>
  </si>
  <si>
    <t>p-value</t>
  </si>
  <si>
    <t>=T.DIST.RT(G13,G12)</t>
  </si>
  <si>
    <t>alpha</t>
  </si>
  <si>
    <t>sig</t>
  </si>
  <si>
    <t>t-crit</t>
  </si>
  <si>
    <t>=T.INV(1-G15,G12)</t>
  </si>
  <si>
    <t>x-crit</t>
  </si>
  <si>
    <t>real mean</t>
  </si>
  <si>
    <t>t</t>
  </si>
  <si>
    <t>=T.DIST(G23,G12,TRUE)</t>
  </si>
  <si>
    <t>x</t>
  </si>
  <si>
    <t>H0</t>
  </si>
  <si>
    <t>H1</t>
  </si>
  <si>
    <t>Power - t Distribution, 1 -tail (What if analysis)</t>
  </si>
  <si>
    <t>Hypothetic mean</t>
  </si>
  <si>
    <t>Standard deviation</t>
  </si>
  <si>
    <t>Alpha</t>
  </si>
  <si>
    <t>Sample size</t>
  </si>
  <si>
    <t>Standard error</t>
  </si>
  <si>
    <t>=B4/SQRT(B6)</t>
  </si>
  <si>
    <t>t-critical</t>
  </si>
  <si>
    <t>=T.INV(1-B5,B6-1)</t>
  </si>
  <si>
    <t>Mean at t-critical</t>
  </si>
  <si>
    <t>=B3+B8*B7</t>
  </si>
  <si>
    <t>Effect size</t>
  </si>
  <si>
    <t>=(B11-B3)/B4</t>
  </si>
  <si>
    <t>Actual mean</t>
  </si>
  <si>
    <t>Beta</t>
  </si>
  <si>
    <t>=T.DIST((B9-B11)/B7,B6-1,TRUE)</t>
  </si>
  <si>
    <t>Power</t>
  </si>
  <si>
    <t>=1-B12</t>
  </si>
  <si>
    <t>Power of Single Sample Hypothesis Testing of the Mean using t Test (two-tailed)</t>
  </si>
  <si>
    <t>t-crit (right)</t>
  </si>
  <si>
    <t>=T.INV.2T(G15,G12)</t>
  </si>
  <si>
    <t>=COUNT(A5:D10)</t>
  </si>
  <si>
    <t>x-crit (right)</t>
  </si>
  <si>
    <t>=G5+L5*G11</t>
  </si>
  <si>
    <t>=AVERAGE(A5:D10)</t>
  </si>
  <si>
    <t>t-crit (left)</t>
  </si>
  <si>
    <t>=-L5</t>
  </si>
  <si>
    <t>x-crit (left)</t>
  </si>
  <si>
    <t>=G5+L7*G11</t>
  </si>
  <si>
    <t>=ABS(G5-G7)/G8</t>
  </si>
  <si>
    <t>=G7</t>
  </si>
  <si>
    <t>t (right)</t>
  </si>
  <si>
    <t>=(L6-L9)/G11</t>
  </si>
  <si>
    <t>=G8/SQRT(G6)</t>
  </si>
  <si>
    <t>t (left)</t>
  </si>
  <si>
    <t>=(L8-L9)/G11</t>
  </si>
  <si>
    <t>=G6-1</t>
  </si>
  <si>
    <t>P(t &lt; t-right)</t>
  </si>
  <si>
    <t>=T.DIST(L10,G12,TRUE)</t>
  </si>
  <si>
    <t>=ABS(G7-G5)/G11</t>
  </si>
  <si>
    <t>P(t &lt; t-left)</t>
  </si>
  <si>
    <t>=T.DIST(L11,G12,TRUE)</t>
  </si>
  <si>
    <t>=T.DIST.2T(G13,G12)</t>
  </si>
  <si>
    <t>=L12-L13</t>
  </si>
  <si>
    <t>=1-L14</t>
  </si>
  <si>
    <t>=IF(G14&lt;G15,"yes","no")</t>
  </si>
  <si>
    <t>Real Statistics Using Excel</t>
  </si>
  <si>
    <t>Updated</t>
  </si>
  <si>
    <t>Copyright © 2013 - 2022 Charles Zaiontz</t>
  </si>
  <si>
    <t>Power of the One Sample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</si>
</sst>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0" borderId="8" xfId="0" applyBorder="1"/>
    <xf numFmtId="0" fontId="0" fillId="0" borderId="0" xfId="0" quotePrefix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2" xfId="0" applyBorder="1" applyAlignment="1">
      <alignment horizontal="right"/>
    </xf>
    <xf numFmtId="0" fontId="0" fillId="0" borderId="12" xfId="0" applyBorder="1"/>
    <xf numFmtId="0" fontId="0" fillId="0" borderId="1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Powe</a:t>
            </a:r>
            <a:r>
              <a:rPr lang="en-US" baseline="0"/>
              <a:t>r by effect size</a:t>
            </a:r>
            <a:endParaRPr lang="en-US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'T Power 1'!$N$5</c:f>
              <c:strCache>
                <c:ptCount val="1"/>
                <c:pt idx="0">
                  <c:v>power</c:v>
                </c:pt>
              </c:strCache>
            </c:strRef>
          </c:tx>
          <c:marker>
            <c:symbol val="none"/>
          </c:marker>
          <c:xVal>
            <c:numRef>
              <c:f>'T Power 1'!$L$6:$L$32</c:f>
              <c:numCache>
                <c:formatCode>General</c:formatCode>
                <c:ptCount val="27"/>
                <c:pt idx="0">
                  <c:v>0</c:v>
                </c:pt>
                <c:pt idx="1">
                  <c:v>4.8471600449361961E-2</c:v>
                </c:pt>
                <c:pt idx="2">
                  <c:v>9.6943200898723922E-2</c:v>
                </c:pt>
                <c:pt idx="3">
                  <c:v>0.14541480134808588</c:v>
                </c:pt>
                <c:pt idx="4">
                  <c:v>0.19388640179744784</c:v>
                </c:pt>
                <c:pt idx="5">
                  <c:v>0.24235800224680981</c:v>
                </c:pt>
                <c:pt idx="6">
                  <c:v>0.29082960269617175</c:v>
                </c:pt>
                <c:pt idx="7">
                  <c:v>0.33930120314553375</c:v>
                </c:pt>
                <c:pt idx="8">
                  <c:v>0.38777280359489569</c:v>
                </c:pt>
                <c:pt idx="9">
                  <c:v>0.43624440404425768</c:v>
                </c:pt>
                <c:pt idx="10">
                  <c:v>0.48471600449361962</c:v>
                </c:pt>
                <c:pt idx="11">
                  <c:v>0.53318760494298156</c:v>
                </c:pt>
                <c:pt idx="12">
                  <c:v>0.5816592053923435</c:v>
                </c:pt>
                <c:pt idx="13">
                  <c:v>0.63013080584170555</c:v>
                </c:pt>
                <c:pt idx="14">
                  <c:v>0.67860240629106749</c:v>
                </c:pt>
                <c:pt idx="15">
                  <c:v>0.72707400674042943</c:v>
                </c:pt>
                <c:pt idx="16">
                  <c:v>0.77554560718979138</c:v>
                </c:pt>
                <c:pt idx="17">
                  <c:v>0.82401720763915332</c:v>
                </c:pt>
                <c:pt idx="18">
                  <c:v>0.87248880808851537</c:v>
                </c:pt>
                <c:pt idx="19">
                  <c:v>0.92096040853787731</c:v>
                </c:pt>
                <c:pt idx="20">
                  <c:v>0.96943200898723925</c:v>
                </c:pt>
              </c:numCache>
            </c:numRef>
          </c:xVal>
          <c:yVal>
            <c:numRef>
              <c:f>'T Power 1'!$N$6:$N$32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237-46F2-92AB-013449C63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53952"/>
        <c:axId val="132280704"/>
      </c:scatterChart>
      <c:valAx>
        <c:axId val="132253952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effect size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280704"/>
        <c:crosses val="autoZero"/>
        <c:crossBetween val="midCat"/>
      </c:valAx>
      <c:valAx>
        <c:axId val="132280704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power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32253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'T Power 1'!$C$34</c:f>
              <c:strCache>
                <c:ptCount val="1"/>
                <c:pt idx="0">
                  <c:v>H0</c:v>
                </c:pt>
              </c:strCache>
            </c:strRef>
          </c:tx>
          <c:marker>
            <c:symbol val="none"/>
          </c:marker>
          <c:xVal>
            <c:numRef>
              <c:f>'T Power 1'!$B$35:$B$195</c:f>
              <c:numCache>
                <c:formatCode>General</c:formatCode>
                <c:ptCount val="161"/>
                <c:pt idx="0">
                  <c:v>43.577577660338285</c:v>
                </c:pt>
                <c:pt idx="1">
                  <c:v>43.682857939584053</c:v>
                </c:pt>
                <c:pt idx="2">
                  <c:v>43.788138218829829</c:v>
                </c:pt>
                <c:pt idx="3">
                  <c:v>43.893418498075597</c:v>
                </c:pt>
                <c:pt idx="4">
                  <c:v>43.998698777321366</c:v>
                </c:pt>
                <c:pt idx="5">
                  <c:v>44.103979056567141</c:v>
                </c:pt>
                <c:pt idx="6">
                  <c:v>44.209259335812909</c:v>
                </c:pt>
                <c:pt idx="7">
                  <c:v>44.314539615058678</c:v>
                </c:pt>
                <c:pt idx="8">
                  <c:v>44.419819894304453</c:v>
                </c:pt>
                <c:pt idx="9">
                  <c:v>44.525100173550221</c:v>
                </c:pt>
                <c:pt idx="10">
                  <c:v>44.630380452795997</c:v>
                </c:pt>
                <c:pt idx="11">
                  <c:v>44.735660732041765</c:v>
                </c:pt>
                <c:pt idx="12">
                  <c:v>44.840941011287534</c:v>
                </c:pt>
                <c:pt idx="13">
                  <c:v>44.946221290533309</c:v>
                </c:pt>
                <c:pt idx="14">
                  <c:v>45.051501569779077</c:v>
                </c:pt>
                <c:pt idx="15">
                  <c:v>45.156781849024853</c:v>
                </c:pt>
                <c:pt idx="16">
                  <c:v>45.262062128270621</c:v>
                </c:pt>
                <c:pt idx="17">
                  <c:v>45.367342407516389</c:v>
                </c:pt>
                <c:pt idx="18">
                  <c:v>45.472622686762165</c:v>
                </c:pt>
                <c:pt idx="19">
                  <c:v>45.577902966007933</c:v>
                </c:pt>
                <c:pt idx="20">
                  <c:v>45.683183245253701</c:v>
                </c:pt>
                <c:pt idx="21">
                  <c:v>45.788463524499477</c:v>
                </c:pt>
                <c:pt idx="22">
                  <c:v>45.893743803745245</c:v>
                </c:pt>
                <c:pt idx="23">
                  <c:v>45.999024082991021</c:v>
                </c:pt>
                <c:pt idx="24">
                  <c:v>46.104304362236789</c:v>
                </c:pt>
                <c:pt idx="25">
                  <c:v>46.209584641482564</c:v>
                </c:pt>
                <c:pt idx="26">
                  <c:v>46.314864920728333</c:v>
                </c:pt>
                <c:pt idx="27">
                  <c:v>46.420145199974101</c:v>
                </c:pt>
                <c:pt idx="28">
                  <c:v>46.525425479219876</c:v>
                </c:pt>
                <c:pt idx="29">
                  <c:v>46.630705758465645</c:v>
                </c:pt>
                <c:pt idx="30">
                  <c:v>46.735986037711413</c:v>
                </c:pt>
                <c:pt idx="31">
                  <c:v>46.841266316957189</c:v>
                </c:pt>
                <c:pt idx="32">
                  <c:v>46.946546596202957</c:v>
                </c:pt>
                <c:pt idx="33">
                  <c:v>47.051826875448725</c:v>
                </c:pt>
                <c:pt idx="34">
                  <c:v>47.157107154694501</c:v>
                </c:pt>
                <c:pt idx="35">
                  <c:v>47.262387433940269</c:v>
                </c:pt>
                <c:pt idx="36">
                  <c:v>47.367667713186044</c:v>
                </c:pt>
                <c:pt idx="37">
                  <c:v>47.472947992431813</c:v>
                </c:pt>
                <c:pt idx="38">
                  <c:v>47.578228271677588</c:v>
                </c:pt>
                <c:pt idx="39">
                  <c:v>47.683508550923356</c:v>
                </c:pt>
                <c:pt idx="40">
                  <c:v>47.788788830169125</c:v>
                </c:pt>
                <c:pt idx="41">
                  <c:v>47.8940691094149</c:v>
                </c:pt>
                <c:pt idx="42">
                  <c:v>47.999349388660669</c:v>
                </c:pt>
                <c:pt idx="43">
                  <c:v>48.104629667906444</c:v>
                </c:pt>
                <c:pt idx="44">
                  <c:v>48.209909947152212</c:v>
                </c:pt>
                <c:pt idx="45">
                  <c:v>48.315190226397988</c:v>
                </c:pt>
                <c:pt idx="46">
                  <c:v>48.420470505643756</c:v>
                </c:pt>
                <c:pt idx="47">
                  <c:v>48.525750784889524</c:v>
                </c:pt>
                <c:pt idx="48">
                  <c:v>48.6310310641353</c:v>
                </c:pt>
                <c:pt idx="49">
                  <c:v>48.736311343381068</c:v>
                </c:pt>
                <c:pt idx="50">
                  <c:v>48.841591622626844</c:v>
                </c:pt>
                <c:pt idx="51">
                  <c:v>48.946871901872612</c:v>
                </c:pt>
                <c:pt idx="52">
                  <c:v>49.052152181118387</c:v>
                </c:pt>
                <c:pt idx="53">
                  <c:v>49.157432460364156</c:v>
                </c:pt>
                <c:pt idx="54">
                  <c:v>49.262712739609931</c:v>
                </c:pt>
                <c:pt idx="55">
                  <c:v>49.367993018855699</c:v>
                </c:pt>
                <c:pt idx="56">
                  <c:v>49.473273298101475</c:v>
                </c:pt>
                <c:pt idx="57">
                  <c:v>49.578553577347243</c:v>
                </c:pt>
                <c:pt idx="58">
                  <c:v>49.683833856593012</c:v>
                </c:pt>
                <c:pt idx="59">
                  <c:v>49.789114135838787</c:v>
                </c:pt>
                <c:pt idx="60">
                  <c:v>49.894394415084555</c:v>
                </c:pt>
                <c:pt idx="61">
                  <c:v>49.999674694330331</c:v>
                </c:pt>
                <c:pt idx="62">
                  <c:v>50.104954973576099</c:v>
                </c:pt>
                <c:pt idx="63">
                  <c:v>50.210235252821874</c:v>
                </c:pt>
                <c:pt idx="64">
                  <c:v>50.315515532067643</c:v>
                </c:pt>
                <c:pt idx="65">
                  <c:v>50.420795811313418</c:v>
                </c:pt>
                <c:pt idx="66">
                  <c:v>50.526076090559187</c:v>
                </c:pt>
                <c:pt idx="67">
                  <c:v>50.631356369804962</c:v>
                </c:pt>
                <c:pt idx="68">
                  <c:v>50.73663664905073</c:v>
                </c:pt>
                <c:pt idx="69">
                  <c:v>50.841916928296499</c:v>
                </c:pt>
                <c:pt idx="70">
                  <c:v>50.947197207542274</c:v>
                </c:pt>
                <c:pt idx="71">
                  <c:v>51.052477486788042</c:v>
                </c:pt>
                <c:pt idx="72">
                  <c:v>51.157757766033818</c:v>
                </c:pt>
                <c:pt idx="73">
                  <c:v>51.263038045279586</c:v>
                </c:pt>
                <c:pt idx="74">
                  <c:v>51.368318324525362</c:v>
                </c:pt>
                <c:pt idx="75">
                  <c:v>51.47359860377113</c:v>
                </c:pt>
                <c:pt idx="76">
                  <c:v>51.578878883016905</c:v>
                </c:pt>
                <c:pt idx="77">
                  <c:v>51.684159162262674</c:v>
                </c:pt>
                <c:pt idx="78">
                  <c:v>51.789439441508442</c:v>
                </c:pt>
                <c:pt idx="79">
                  <c:v>51.894719720754217</c:v>
                </c:pt>
                <c:pt idx="80">
                  <c:v>51.999999999999986</c:v>
                </c:pt>
                <c:pt idx="81">
                  <c:v>52.105280279245761</c:v>
                </c:pt>
                <c:pt idx="82">
                  <c:v>52.21056055849153</c:v>
                </c:pt>
                <c:pt idx="83">
                  <c:v>52.315840837737305</c:v>
                </c:pt>
                <c:pt idx="84">
                  <c:v>52.421121116983073</c:v>
                </c:pt>
                <c:pt idx="85">
                  <c:v>52.526401396228842</c:v>
                </c:pt>
                <c:pt idx="86">
                  <c:v>52.631681675474617</c:v>
                </c:pt>
                <c:pt idx="87">
                  <c:v>52.736961954720385</c:v>
                </c:pt>
                <c:pt idx="88">
                  <c:v>52.842242233966161</c:v>
                </c:pt>
                <c:pt idx="89">
                  <c:v>52.947522513211929</c:v>
                </c:pt>
                <c:pt idx="90">
                  <c:v>53.052802792457705</c:v>
                </c:pt>
                <c:pt idx="91">
                  <c:v>53.158083071703473</c:v>
                </c:pt>
                <c:pt idx="92">
                  <c:v>53.263363350949248</c:v>
                </c:pt>
                <c:pt idx="93">
                  <c:v>53.368643630195017</c:v>
                </c:pt>
                <c:pt idx="94">
                  <c:v>53.473923909440785</c:v>
                </c:pt>
                <c:pt idx="95">
                  <c:v>53.57920418868656</c:v>
                </c:pt>
                <c:pt idx="96">
                  <c:v>53.684484467932329</c:v>
                </c:pt>
                <c:pt idx="97">
                  <c:v>53.789764747178104</c:v>
                </c:pt>
                <c:pt idx="98">
                  <c:v>53.895045026423873</c:v>
                </c:pt>
                <c:pt idx="99">
                  <c:v>54.000325305669648</c:v>
                </c:pt>
                <c:pt idx="100">
                  <c:v>54.105605584915416</c:v>
                </c:pt>
                <c:pt idx="101">
                  <c:v>54.210885864161192</c:v>
                </c:pt>
                <c:pt idx="102">
                  <c:v>54.31616614340696</c:v>
                </c:pt>
                <c:pt idx="103">
                  <c:v>54.421446422652735</c:v>
                </c:pt>
                <c:pt idx="104">
                  <c:v>54.526726701898504</c:v>
                </c:pt>
                <c:pt idx="105">
                  <c:v>54.632006981144272</c:v>
                </c:pt>
                <c:pt idx="106">
                  <c:v>54.737287260390048</c:v>
                </c:pt>
                <c:pt idx="107">
                  <c:v>54.842567539635816</c:v>
                </c:pt>
                <c:pt idx="108">
                  <c:v>54.947847818881591</c:v>
                </c:pt>
                <c:pt idx="109">
                  <c:v>55.05312809812736</c:v>
                </c:pt>
                <c:pt idx="110">
                  <c:v>55.158408377373135</c:v>
                </c:pt>
                <c:pt idx="111">
                  <c:v>55.263688656618903</c:v>
                </c:pt>
                <c:pt idx="112">
                  <c:v>55.368968935864679</c:v>
                </c:pt>
                <c:pt idx="113">
                  <c:v>55.474249215110447</c:v>
                </c:pt>
                <c:pt idx="114">
                  <c:v>55.579529494356223</c:v>
                </c:pt>
                <c:pt idx="115">
                  <c:v>55.684809773601991</c:v>
                </c:pt>
                <c:pt idx="116">
                  <c:v>55.790090052847759</c:v>
                </c:pt>
                <c:pt idx="117">
                  <c:v>55.895370332093535</c:v>
                </c:pt>
                <c:pt idx="118">
                  <c:v>56.000650611339303</c:v>
                </c:pt>
                <c:pt idx="119">
                  <c:v>56.105930890585078</c:v>
                </c:pt>
                <c:pt idx="120">
                  <c:v>56.211211169830847</c:v>
                </c:pt>
                <c:pt idx="121">
                  <c:v>56.316491449076622</c:v>
                </c:pt>
                <c:pt idx="122">
                  <c:v>56.421771728322391</c:v>
                </c:pt>
                <c:pt idx="123">
                  <c:v>56.527052007568159</c:v>
                </c:pt>
                <c:pt idx="124">
                  <c:v>56.632332286813934</c:v>
                </c:pt>
                <c:pt idx="125">
                  <c:v>56.737612566059703</c:v>
                </c:pt>
                <c:pt idx="126">
                  <c:v>56.842892845305478</c:v>
                </c:pt>
                <c:pt idx="127">
                  <c:v>56.948173124551246</c:v>
                </c:pt>
                <c:pt idx="128">
                  <c:v>57.053453403797015</c:v>
                </c:pt>
                <c:pt idx="129">
                  <c:v>57.15873368304279</c:v>
                </c:pt>
                <c:pt idx="130">
                  <c:v>57.264013962288558</c:v>
                </c:pt>
                <c:pt idx="131">
                  <c:v>57.369294241534334</c:v>
                </c:pt>
                <c:pt idx="132">
                  <c:v>57.474574520780102</c:v>
                </c:pt>
                <c:pt idx="133">
                  <c:v>57.579854800025871</c:v>
                </c:pt>
                <c:pt idx="134">
                  <c:v>57.685135079271646</c:v>
                </c:pt>
                <c:pt idx="135">
                  <c:v>57.790415358517414</c:v>
                </c:pt>
                <c:pt idx="136">
                  <c:v>57.895695637763183</c:v>
                </c:pt>
                <c:pt idx="137">
                  <c:v>58.000975917008958</c:v>
                </c:pt>
                <c:pt idx="138">
                  <c:v>58.106256196254726</c:v>
                </c:pt>
                <c:pt idx="139">
                  <c:v>58.211536475500502</c:v>
                </c:pt>
                <c:pt idx="140">
                  <c:v>58.31681675474627</c:v>
                </c:pt>
                <c:pt idx="141">
                  <c:v>58.422097033992046</c:v>
                </c:pt>
                <c:pt idx="142">
                  <c:v>58.527377313237814</c:v>
                </c:pt>
                <c:pt idx="143">
                  <c:v>58.632657592483582</c:v>
                </c:pt>
                <c:pt idx="144">
                  <c:v>58.737937871729358</c:v>
                </c:pt>
                <c:pt idx="145">
                  <c:v>58.843218150975126</c:v>
                </c:pt>
                <c:pt idx="146">
                  <c:v>58.948498430220894</c:v>
                </c:pt>
                <c:pt idx="147">
                  <c:v>59.05377870946667</c:v>
                </c:pt>
                <c:pt idx="148">
                  <c:v>59.159058988712438</c:v>
                </c:pt>
                <c:pt idx="149">
                  <c:v>59.264339267958206</c:v>
                </c:pt>
                <c:pt idx="150">
                  <c:v>59.369619547203982</c:v>
                </c:pt>
                <c:pt idx="151">
                  <c:v>59.47489982644975</c:v>
                </c:pt>
                <c:pt idx="152">
                  <c:v>59.580180105695526</c:v>
                </c:pt>
                <c:pt idx="153">
                  <c:v>59.685460384941294</c:v>
                </c:pt>
                <c:pt idx="154">
                  <c:v>59.790740664187069</c:v>
                </c:pt>
                <c:pt idx="155">
                  <c:v>59.896020943432838</c:v>
                </c:pt>
                <c:pt idx="156">
                  <c:v>60.001301222678606</c:v>
                </c:pt>
                <c:pt idx="157">
                  <c:v>60.106581501924381</c:v>
                </c:pt>
                <c:pt idx="158">
                  <c:v>60.21186178117015</c:v>
                </c:pt>
                <c:pt idx="159">
                  <c:v>60.317142060415918</c:v>
                </c:pt>
                <c:pt idx="160">
                  <c:v>60.422422339661694</c:v>
                </c:pt>
              </c:numCache>
            </c:numRef>
          </c:xVal>
          <c:yVal>
            <c:numRef>
              <c:f>'T Power 1'!$C$35:$C$195</c:f>
              <c:numCache>
                <c:formatCode>General</c:formatCode>
                <c:ptCount val="161"/>
                <c:pt idx="0">
                  <c:v>6.9847313290886926E-4</c:v>
                </c:pt>
                <c:pt idx="1">
                  <c:v>7.8984124769042709E-4</c:v>
                </c:pt>
                <c:pt idx="2">
                  <c:v>8.9289530112840465E-4</c:v>
                </c:pt>
                <c:pt idx="3">
                  <c:v>1.009072129465419E-3</c:v>
                </c:pt>
                <c:pt idx="4">
                  <c:v>1.1399739020851629E-3</c:v>
                </c:pt>
                <c:pt idx="5">
                  <c:v>1.2873850492757806E-3</c:v>
                </c:pt>
                <c:pt idx="6">
                  <c:v>1.4532905470307582E-3</c:v>
                </c:pt>
                <c:pt idx="7">
                  <c:v>1.6398955995339201E-3</c:v>
                </c:pt>
                <c:pt idx="8">
                  <c:v>1.8496467470340457E-3</c:v>
                </c:pt>
                <c:pt idx="9">
                  <c:v>2.0852544104593158E-3</c:v>
                </c:pt>
                <c:pt idx="10">
                  <c:v>2.3497168638986388E-3</c:v>
                </c:pt>
                <c:pt idx="11">
                  <c:v>2.6463456015155106E-3</c:v>
                </c:pt>
                <c:pt idx="12">
                  <c:v>2.9787920360836552E-3</c:v>
                </c:pt>
                <c:pt idx="13">
                  <c:v>3.3510754316705203E-3</c:v>
                </c:pt>
                <c:pt idx="14">
                  <c:v>3.7676119325930216E-3</c:v>
                </c:pt>
                <c:pt idx="15">
                  <c:v>4.2332445042163065E-3</c:v>
                </c:pt>
                <c:pt idx="16">
                  <c:v>4.7532735481092868E-3</c:v>
                </c:pt>
                <c:pt idx="17">
                  <c:v>5.3334878942436457E-3</c:v>
                </c:pt>
                <c:pt idx="18">
                  <c:v>5.9801958061783105E-3</c:v>
                </c:pt>
                <c:pt idx="19">
                  <c:v>6.7002555615100464E-3</c:v>
                </c:pt>
                <c:pt idx="20">
                  <c:v>7.5011050894841901E-3</c:v>
                </c:pt>
                <c:pt idx="21">
                  <c:v>8.3907900609672421E-3</c:v>
                </c:pt>
                <c:pt idx="22">
                  <c:v>9.3779897336767962E-3</c:v>
                </c:pt>
                <c:pt idx="23">
                  <c:v>1.047203975865761E-2</c:v>
                </c:pt>
                <c:pt idx="24">
                  <c:v>1.1682951053855523E-2</c:v>
                </c:pt>
                <c:pt idx="25">
                  <c:v>1.3021423749058569E-2</c:v>
                </c:pt>
                <c:pt idx="26">
                  <c:v>1.4498855105670489E-2</c:v>
                </c:pt>
                <c:pt idx="27">
                  <c:v>1.6127340217466212E-2</c:v>
                </c:pt>
                <c:pt idx="28">
                  <c:v>1.7919664207860907E-2</c:v>
                </c:pt>
                <c:pt idx="29">
                  <c:v>1.9889284559029965E-2</c:v>
                </c:pt>
                <c:pt idx="30">
                  <c:v>2.2050302142681284E-2</c:v>
                </c:pt>
                <c:pt idx="31">
                  <c:v>2.4417419476118345E-2</c:v>
                </c:pt>
                <c:pt idx="32">
                  <c:v>2.700588470559059E-2</c:v>
                </c:pt>
                <c:pt idx="33">
                  <c:v>2.9831419827300948E-2</c:v>
                </c:pt>
                <c:pt idx="34">
                  <c:v>3.2910131700565608E-2</c:v>
                </c:pt>
                <c:pt idx="35">
                  <c:v>3.6258404493318533E-2</c:v>
                </c:pt>
                <c:pt idx="36">
                  <c:v>3.9892772333153199E-2</c:v>
                </c:pt>
                <c:pt idx="37">
                  <c:v>4.382977112280334E-2</c:v>
                </c:pt>
                <c:pt idx="38">
                  <c:v>4.8085768722214935E-2</c:v>
                </c:pt>
                <c:pt idx="39">
                  <c:v>5.2676773004108904E-2</c:v>
                </c:pt>
                <c:pt idx="40">
                  <c:v>5.7618217658942907E-2</c:v>
                </c:pt>
                <c:pt idx="41">
                  <c:v>6.2924726059680677E-2</c:v>
                </c:pt>
                <c:pt idx="42">
                  <c:v>6.8609853996107487E-2</c:v>
                </c:pt>
                <c:pt idx="43">
                  <c:v>7.4685812649714314E-2</c:v>
                </c:pt>
                <c:pt idx="44">
                  <c:v>8.1163173797966212E-2</c:v>
                </c:pt>
                <c:pt idx="45">
                  <c:v>8.8050559902822512E-2</c:v>
                </c:pt>
                <c:pt idx="46">
                  <c:v>9.5354322441383171E-2</c:v>
                </c:pt>
                <c:pt idx="47">
                  <c:v>0.10307821256203414</c:v>
                </c:pt>
                <c:pt idx="48">
                  <c:v>0.1112230488798211</c:v>
                </c:pt>
                <c:pt idx="49">
                  <c:v>0.11978638793929315</c:v>
                </c:pt>
                <c:pt idx="50">
                  <c:v>0.12876220354825577</c:v>
                </c:pt>
                <c:pt idx="51">
                  <c:v>0.13814058179593361</c:v>
                </c:pt>
                <c:pt idx="52">
                  <c:v>0.14790743908643475</c:v>
                </c:pt>
                <c:pt idx="53">
                  <c:v>0.15804427091466802</c:v>
                </c:pt>
                <c:pt idx="54">
                  <c:v>0.16852793935858928</c:v>
                </c:pt>
                <c:pt idx="55">
                  <c:v>0.17933050733160047</c:v>
                </c:pt>
                <c:pt idx="56">
                  <c:v>0.19041912750727322</c:v>
                </c:pt>
                <c:pt idx="57">
                  <c:v>0.20175599347423381</c:v>
                </c:pt>
                <c:pt idx="58">
                  <c:v>0.21329836008602401</c:v>
                </c:pt>
                <c:pt idx="59">
                  <c:v>0.22499863912943704</c:v>
                </c:pt>
                <c:pt idx="60">
                  <c:v>0.23680457534321936</c:v>
                </c:pt>
                <c:pt idx="61">
                  <c:v>0.24865950648372862</c:v>
                </c:pt>
                <c:pt idx="62">
                  <c:v>0.2605027095711378</c:v>
                </c:pt>
                <c:pt idx="63">
                  <c:v>0.27226983368486285</c:v>
                </c:pt>
                <c:pt idx="64">
                  <c:v>0.28389341774567617</c:v>
                </c:pt>
                <c:pt idx="65">
                  <c:v>0.29530348966950626</c:v>
                </c:pt>
                <c:pt idx="66">
                  <c:v>0.30642824115777911</c:v>
                </c:pt>
                <c:pt idx="67">
                  <c:v>0.31719477026207782</c:v>
                </c:pt>
                <c:pt idx="68">
                  <c:v>0.32752988179298531</c:v>
                </c:pt>
                <c:pt idx="69">
                  <c:v>0.33736093370341957</c:v>
                </c:pt>
                <c:pt idx="70">
                  <c:v>0.3466167158353175</c:v>
                </c:pt>
                <c:pt idx="71">
                  <c:v>0.35522834594263486</c:v>
                </c:pt>
                <c:pt idx="72">
                  <c:v>0.36313016675558774</c:v>
                </c:pt>
                <c:pt idx="73">
                  <c:v>0.37026062708506108</c:v>
                </c:pt>
                <c:pt idx="74">
                  <c:v>0.37656312962559563</c:v>
                </c:pt>
                <c:pt idx="75">
                  <c:v>0.38198682823059565</c:v>
                </c:pt>
                <c:pt idx="76">
                  <c:v>0.38648735801961398</c:v>
                </c:pt>
                <c:pt idx="77">
                  <c:v>0.39002748273363458</c:v>
                </c:pt>
                <c:pt idx="78">
                  <c:v>0.39257764526209188</c:v>
                </c:pt>
                <c:pt idx="79">
                  <c:v>0.39411640919001467</c:v>
                </c:pt>
                <c:pt idx="80">
                  <c:v>0.39463078150433906</c:v>
                </c:pt>
                <c:pt idx="81">
                  <c:v>0.39411640919001489</c:v>
                </c:pt>
                <c:pt idx="82">
                  <c:v>0.39257764526209232</c:v>
                </c:pt>
                <c:pt idx="83">
                  <c:v>0.39002748273363524</c:v>
                </c:pt>
                <c:pt idx="84">
                  <c:v>0.38648735801961487</c:v>
                </c:pt>
                <c:pt idx="85">
                  <c:v>0.38198682823059676</c:v>
                </c:pt>
                <c:pt idx="86">
                  <c:v>0.37656312962559696</c:v>
                </c:pt>
                <c:pt idx="87">
                  <c:v>0.37026062708506263</c:v>
                </c:pt>
                <c:pt idx="88">
                  <c:v>0.36313016675558951</c:v>
                </c:pt>
                <c:pt idx="89">
                  <c:v>0.3552283459426368</c:v>
                </c:pt>
                <c:pt idx="90">
                  <c:v>0.34661671583531956</c:v>
                </c:pt>
                <c:pt idx="91">
                  <c:v>0.33736093370342191</c:v>
                </c:pt>
                <c:pt idx="92">
                  <c:v>0.32752988179298775</c:v>
                </c:pt>
                <c:pt idx="93">
                  <c:v>0.31719477026208032</c:v>
                </c:pt>
                <c:pt idx="94">
                  <c:v>0.30642824115778167</c:v>
                </c:pt>
                <c:pt idx="95">
                  <c:v>0.29530348966950876</c:v>
                </c:pt>
                <c:pt idx="96">
                  <c:v>0.28389341774567878</c:v>
                </c:pt>
                <c:pt idx="97">
                  <c:v>0.27226983368486563</c:v>
                </c:pt>
                <c:pt idx="98">
                  <c:v>0.26050270957114058</c:v>
                </c:pt>
                <c:pt idx="99">
                  <c:v>0.24865950648373136</c:v>
                </c:pt>
                <c:pt idx="100">
                  <c:v>0.23680457534322211</c:v>
                </c:pt>
                <c:pt idx="101">
                  <c:v>0.22499863912943982</c:v>
                </c:pt>
                <c:pt idx="102">
                  <c:v>0.21329836008602673</c:v>
                </c:pt>
                <c:pt idx="103">
                  <c:v>0.20175599347423653</c:v>
                </c:pt>
                <c:pt idx="104">
                  <c:v>0.19041912750727583</c:v>
                </c:pt>
                <c:pt idx="105">
                  <c:v>0.17933050733160305</c:v>
                </c:pt>
                <c:pt idx="106">
                  <c:v>0.16852793935859181</c:v>
                </c:pt>
                <c:pt idx="107">
                  <c:v>0.15804427091467044</c:v>
                </c:pt>
                <c:pt idx="108">
                  <c:v>0.14790743908643708</c:v>
                </c:pt>
                <c:pt idx="109">
                  <c:v>0.13814058179593591</c:v>
                </c:pt>
                <c:pt idx="110">
                  <c:v>0.12876220354825788</c:v>
                </c:pt>
                <c:pt idx="111">
                  <c:v>0.11978638793929525</c:v>
                </c:pt>
                <c:pt idx="112">
                  <c:v>0.11122304887982307</c:v>
                </c:pt>
                <c:pt idx="113">
                  <c:v>0.103078212562036</c:v>
                </c:pt>
                <c:pt idx="114">
                  <c:v>9.5354322441384975E-2</c:v>
                </c:pt>
                <c:pt idx="115">
                  <c:v>8.8050559902824205E-2</c:v>
                </c:pt>
                <c:pt idx="116">
                  <c:v>8.116317379796778E-2</c:v>
                </c:pt>
                <c:pt idx="117">
                  <c:v>7.4685812649715799E-2</c:v>
                </c:pt>
                <c:pt idx="118">
                  <c:v>6.8609853996108847E-2</c:v>
                </c:pt>
                <c:pt idx="119">
                  <c:v>6.2924726059681954E-2</c:v>
                </c:pt>
                <c:pt idx="120">
                  <c:v>5.7618217658944128E-2</c:v>
                </c:pt>
                <c:pt idx="121">
                  <c:v>5.2676773004109993E-2</c:v>
                </c:pt>
                <c:pt idx="122">
                  <c:v>4.8085768722215941E-2</c:v>
                </c:pt>
                <c:pt idx="123">
                  <c:v>4.3829771122804284E-2</c:v>
                </c:pt>
                <c:pt idx="124">
                  <c:v>3.989277233315406E-2</c:v>
                </c:pt>
                <c:pt idx="125">
                  <c:v>3.6258404493319359E-2</c:v>
                </c:pt>
                <c:pt idx="126">
                  <c:v>3.291013170056635E-2</c:v>
                </c:pt>
                <c:pt idx="127">
                  <c:v>2.9831419827301624E-2</c:v>
                </c:pt>
                <c:pt idx="128">
                  <c:v>2.7005884705591225E-2</c:v>
                </c:pt>
                <c:pt idx="129">
                  <c:v>2.4417419476118914E-2</c:v>
                </c:pt>
                <c:pt idx="130">
                  <c:v>2.2050302142681801E-2</c:v>
                </c:pt>
                <c:pt idx="131">
                  <c:v>1.9889284559030451E-2</c:v>
                </c:pt>
                <c:pt idx="132">
                  <c:v>1.7919664207861331E-2</c:v>
                </c:pt>
                <c:pt idx="133">
                  <c:v>1.6127340217466608E-2</c:v>
                </c:pt>
                <c:pt idx="134">
                  <c:v>1.4498855105670852E-2</c:v>
                </c:pt>
                <c:pt idx="135">
                  <c:v>1.3021423749058899E-2</c:v>
                </c:pt>
                <c:pt idx="136">
                  <c:v>1.1682951053855821E-2</c:v>
                </c:pt>
                <c:pt idx="137">
                  <c:v>1.0472039758657872E-2</c:v>
                </c:pt>
                <c:pt idx="138">
                  <c:v>9.3779897336770356E-3</c:v>
                </c:pt>
                <c:pt idx="139">
                  <c:v>8.3907900609674554E-3</c:v>
                </c:pt>
                <c:pt idx="140">
                  <c:v>7.5011050894843853E-3</c:v>
                </c:pt>
                <c:pt idx="141">
                  <c:v>6.7002555615102146E-3</c:v>
                </c:pt>
                <c:pt idx="142">
                  <c:v>5.9801958061784658E-3</c:v>
                </c:pt>
                <c:pt idx="143">
                  <c:v>5.3334878942437837E-3</c:v>
                </c:pt>
                <c:pt idx="144">
                  <c:v>4.7532735481094143E-3</c:v>
                </c:pt>
                <c:pt idx="145">
                  <c:v>4.2332445042164279E-3</c:v>
                </c:pt>
                <c:pt idx="146">
                  <c:v>3.7676119325931292E-3</c:v>
                </c:pt>
                <c:pt idx="147">
                  <c:v>3.3510754316706131E-3</c:v>
                </c:pt>
                <c:pt idx="148">
                  <c:v>2.9787920360837329E-3</c:v>
                </c:pt>
                <c:pt idx="149">
                  <c:v>2.6463456015155843E-3</c:v>
                </c:pt>
                <c:pt idx="150">
                  <c:v>2.3497168638986999E-3</c:v>
                </c:pt>
                <c:pt idx="151">
                  <c:v>2.0852544104593717E-3</c:v>
                </c:pt>
                <c:pt idx="152">
                  <c:v>1.8496467470340988E-3</c:v>
                </c:pt>
                <c:pt idx="153">
                  <c:v>1.6398955995339658E-3</c:v>
                </c:pt>
                <c:pt idx="154">
                  <c:v>1.4532905470307971E-3</c:v>
                </c:pt>
                <c:pt idx="155">
                  <c:v>1.2873850492758165E-3</c:v>
                </c:pt>
                <c:pt idx="156">
                  <c:v>1.1399739020851968E-3</c:v>
                </c:pt>
                <c:pt idx="157">
                  <c:v>1.0090721294654457E-3</c:v>
                </c:pt>
                <c:pt idx="158">
                  <c:v>8.9289530112843024E-4</c:v>
                </c:pt>
                <c:pt idx="159">
                  <c:v>7.8984124769044975E-4</c:v>
                </c:pt>
                <c:pt idx="160">
                  <c:v>6.9847313290888867E-4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63-437A-B3AA-449F1F8A489E}"/>
            </c:ext>
          </c:extLst>
        </c:ser>
        <c:ser>
          <c:idx val="1"/>
          <c:order val="1"/>
          <c:tx>
            <c:strRef>
              <c:f>'T Power 1'!$D$34</c:f>
              <c:strCache>
                <c:ptCount val="1"/>
                <c:pt idx="0">
                  <c:v>H1</c:v>
                </c:pt>
              </c:strCache>
            </c:strRef>
          </c:tx>
          <c:marker>
            <c:symbol val="none"/>
          </c:marker>
          <c:xVal>
            <c:numRef>
              <c:f>'T Power 1'!$B$35:$B$195</c:f>
              <c:numCache>
                <c:formatCode>General</c:formatCode>
                <c:ptCount val="161"/>
                <c:pt idx="0">
                  <c:v>43.577577660338285</c:v>
                </c:pt>
                <c:pt idx="1">
                  <c:v>43.682857939584053</c:v>
                </c:pt>
                <c:pt idx="2">
                  <c:v>43.788138218829829</c:v>
                </c:pt>
                <c:pt idx="3">
                  <c:v>43.893418498075597</c:v>
                </c:pt>
                <c:pt idx="4">
                  <c:v>43.998698777321366</c:v>
                </c:pt>
                <c:pt idx="5">
                  <c:v>44.103979056567141</c:v>
                </c:pt>
                <c:pt idx="6">
                  <c:v>44.209259335812909</c:v>
                </c:pt>
                <c:pt idx="7">
                  <c:v>44.314539615058678</c:v>
                </c:pt>
                <c:pt idx="8">
                  <c:v>44.419819894304453</c:v>
                </c:pt>
                <c:pt idx="9">
                  <c:v>44.525100173550221</c:v>
                </c:pt>
                <c:pt idx="10">
                  <c:v>44.630380452795997</c:v>
                </c:pt>
                <c:pt idx="11">
                  <c:v>44.735660732041765</c:v>
                </c:pt>
                <c:pt idx="12">
                  <c:v>44.840941011287534</c:v>
                </c:pt>
                <c:pt idx="13">
                  <c:v>44.946221290533309</c:v>
                </c:pt>
                <c:pt idx="14">
                  <c:v>45.051501569779077</c:v>
                </c:pt>
                <c:pt idx="15">
                  <c:v>45.156781849024853</c:v>
                </c:pt>
                <c:pt idx="16">
                  <c:v>45.262062128270621</c:v>
                </c:pt>
                <c:pt idx="17">
                  <c:v>45.367342407516389</c:v>
                </c:pt>
                <c:pt idx="18">
                  <c:v>45.472622686762165</c:v>
                </c:pt>
                <c:pt idx="19">
                  <c:v>45.577902966007933</c:v>
                </c:pt>
                <c:pt idx="20">
                  <c:v>45.683183245253701</c:v>
                </c:pt>
                <c:pt idx="21">
                  <c:v>45.788463524499477</c:v>
                </c:pt>
                <c:pt idx="22">
                  <c:v>45.893743803745245</c:v>
                </c:pt>
                <c:pt idx="23">
                  <c:v>45.999024082991021</c:v>
                </c:pt>
                <c:pt idx="24">
                  <c:v>46.104304362236789</c:v>
                </c:pt>
                <c:pt idx="25">
                  <c:v>46.209584641482564</c:v>
                </c:pt>
                <c:pt idx="26">
                  <c:v>46.314864920728333</c:v>
                </c:pt>
                <c:pt idx="27">
                  <c:v>46.420145199974101</c:v>
                </c:pt>
                <c:pt idx="28">
                  <c:v>46.525425479219876</c:v>
                </c:pt>
                <c:pt idx="29">
                  <c:v>46.630705758465645</c:v>
                </c:pt>
                <c:pt idx="30">
                  <c:v>46.735986037711413</c:v>
                </c:pt>
                <c:pt idx="31">
                  <c:v>46.841266316957189</c:v>
                </c:pt>
                <c:pt idx="32">
                  <c:v>46.946546596202957</c:v>
                </c:pt>
                <c:pt idx="33">
                  <c:v>47.051826875448725</c:v>
                </c:pt>
                <c:pt idx="34">
                  <c:v>47.157107154694501</c:v>
                </c:pt>
                <c:pt idx="35">
                  <c:v>47.262387433940269</c:v>
                </c:pt>
                <c:pt idx="36">
                  <c:v>47.367667713186044</c:v>
                </c:pt>
                <c:pt idx="37">
                  <c:v>47.472947992431813</c:v>
                </c:pt>
                <c:pt idx="38">
                  <c:v>47.578228271677588</c:v>
                </c:pt>
                <c:pt idx="39">
                  <c:v>47.683508550923356</c:v>
                </c:pt>
                <c:pt idx="40">
                  <c:v>47.788788830169125</c:v>
                </c:pt>
                <c:pt idx="41">
                  <c:v>47.8940691094149</c:v>
                </c:pt>
                <c:pt idx="42">
                  <c:v>47.999349388660669</c:v>
                </c:pt>
                <c:pt idx="43">
                  <c:v>48.104629667906444</c:v>
                </c:pt>
                <c:pt idx="44">
                  <c:v>48.209909947152212</c:v>
                </c:pt>
                <c:pt idx="45">
                  <c:v>48.315190226397988</c:v>
                </c:pt>
                <c:pt idx="46">
                  <c:v>48.420470505643756</c:v>
                </c:pt>
                <c:pt idx="47">
                  <c:v>48.525750784889524</c:v>
                </c:pt>
                <c:pt idx="48">
                  <c:v>48.6310310641353</c:v>
                </c:pt>
                <c:pt idx="49">
                  <c:v>48.736311343381068</c:v>
                </c:pt>
                <c:pt idx="50">
                  <c:v>48.841591622626844</c:v>
                </c:pt>
                <c:pt idx="51">
                  <c:v>48.946871901872612</c:v>
                </c:pt>
                <c:pt idx="52">
                  <c:v>49.052152181118387</c:v>
                </c:pt>
                <c:pt idx="53">
                  <c:v>49.157432460364156</c:v>
                </c:pt>
                <c:pt idx="54">
                  <c:v>49.262712739609931</c:v>
                </c:pt>
                <c:pt idx="55">
                  <c:v>49.367993018855699</c:v>
                </c:pt>
                <c:pt idx="56">
                  <c:v>49.473273298101475</c:v>
                </c:pt>
                <c:pt idx="57">
                  <c:v>49.578553577347243</c:v>
                </c:pt>
                <c:pt idx="58">
                  <c:v>49.683833856593012</c:v>
                </c:pt>
                <c:pt idx="59">
                  <c:v>49.789114135838787</c:v>
                </c:pt>
                <c:pt idx="60">
                  <c:v>49.894394415084555</c:v>
                </c:pt>
                <c:pt idx="61">
                  <c:v>49.999674694330331</c:v>
                </c:pt>
                <c:pt idx="62">
                  <c:v>50.104954973576099</c:v>
                </c:pt>
                <c:pt idx="63">
                  <c:v>50.210235252821874</c:v>
                </c:pt>
                <c:pt idx="64">
                  <c:v>50.315515532067643</c:v>
                </c:pt>
                <c:pt idx="65">
                  <c:v>50.420795811313418</c:v>
                </c:pt>
                <c:pt idx="66">
                  <c:v>50.526076090559187</c:v>
                </c:pt>
                <c:pt idx="67">
                  <c:v>50.631356369804962</c:v>
                </c:pt>
                <c:pt idx="68">
                  <c:v>50.73663664905073</c:v>
                </c:pt>
                <c:pt idx="69">
                  <c:v>50.841916928296499</c:v>
                </c:pt>
                <c:pt idx="70">
                  <c:v>50.947197207542274</c:v>
                </c:pt>
                <c:pt idx="71">
                  <c:v>51.052477486788042</c:v>
                </c:pt>
                <c:pt idx="72">
                  <c:v>51.157757766033818</c:v>
                </c:pt>
                <c:pt idx="73">
                  <c:v>51.263038045279586</c:v>
                </c:pt>
                <c:pt idx="74">
                  <c:v>51.368318324525362</c:v>
                </c:pt>
                <c:pt idx="75">
                  <c:v>51.47359860377113</c:v>
                </c:pt>
                <c:pt idx="76">
                  <c:v>51.578878883016905</c:v>
                </c:pt>
                <c:pt idx="77">
                  <c:v>51.684159162262674</c:v>
                </c:pt>
                <c:pt idx="78">
                  <c:v>51.789439441508442</c:v>
                </c:pt>
                <c:pt idx="79">
                  <c:v>51.894719720754217</c:v>
                </c:pt>
                <c:pt idx="80">
                  <c:v>51.999999999999986</c:v>
                </c:pt>
                <c:pt idx="81">
                  <c:v>52.105280279245761</c:v>
                </c:pt>
                <c:pt idx="82">
                  <c:v>52.21056055849153</c:v>
                </c:pt>
                <c:pt idx="83">
                  <c:v>52.315840837737305</c:v>
                </c:pt>
                <c:pt idx="84">
                  <c:v>52.421121116983073</c:v>
                </c:pt>
                <c:pt idx="85">
                  <c:v>52.526401396228842</c:v>
                </c:pt>
                <c:pt idx="86">
                  <c:v>52.631681675474617</c:v>
                </c:pt>
                <c:pt idx="87">
                  <c:v>52.736961954720385</c:v>
                </c:pt>
                <c:pt idx="88">
                  <c:v>52.842242233966161</c:v>
                </c:pt>
                <c:pt idx="89">
                  <c:v>52.947522513211929</c:v>
                </c:pt>
                <c:pt idx="90">
                  <c:v>53.052802792457705</c:v>
                </c:pt>
                <c:pt idx="91">
                  <c:v>53.158083071703473</c:v>
                </c:pt>
                <c:pt idx="92">
                  <c:v>53.263363350949248</c:v>
                </c:pt>
                <c:pt idx="93">
                  <c:v>53.368643630195017</c:v>
                </c:pt>
                <c:pt idx="94">
                  <c:v>53.473923909440785</c:v>
                </c:pt>
                <c:pt idx="95">
                  <c:v>53.57920418868656</c:v>
                </c:pt>
                <c:pt idx="96">
                  <c:v>53.684484467932329</c:v>
                </c:pt>
                <c:pt idx="97">
                  <c:v>53.789764747178104</c:v>
                </c:pt>
                <c:pt idx="98">
                  <c:v>53.895045026423873</c:v>
                </c:pt>
                <c:pt idx="99">
                  <c:v>54.000325305669648</c:v>
                </c:pt>
                <c:pt idx="100">
                  <c:v>54.105605584915416</c:v>
                </c:pt>
                <c:pt idx="101">
                  <c:v>54.210885864161192</c:v>
                </c:pt>
                <c:pt idx="102">
                  <c:v>54.31616614340696</c:v>
                </c:pt>
                <c:pt idx="103">
                  <c:v>54.421446422652735</c:v>
                </c:pt>
                <c:pt idx="104">
                  <c:v>54.526726701898504</c:v>
                </c:pt>
                <c:pt idx="105">
                  <c:v>54.632006981144272</c:v>
                </c:pt>
                <c:pt idx="106">
                  <c:v>54.737287260390048</c:v>
                </c:pt>
                <c:pt idx="107">
                  <c:v>54.842567539635816</c:v>
                </c:pt>
                <c:pt idx="108">
                  <c:v>54.947847818881591</c:v>
                </c:pt>
                <c:pt idx="109">
                  <c:v>55.05312809812736</c:v>
                </c:pt>
                <c:pt idx="110">
                  <c:v>55.158408377373135</c:v>
                </c:pt>
                <c:pt idx="111">
                  <c:v>55.263688656618903</c:v>
                </c:pt>
                <c:pt idx="112">
                  <c:v>55.368968935864679</c:v>
                </c:pt>
                <c:pt idx="113">
                  <c:v>55.474249215110447</c:v>
                </c:pt>
                <c:pt idx="114">
                  <c:v>55.579529494356223</c:v>
                </c:pt>
                <c:pt idx="115">
                  <c:v>55.684809773601991</c:v>
                </c:pt>
                <c:pt idx="116">
                  <c:v>55.790090052847759</c:v>
                </c:pt>
                <c:pt idx="117">
                  <c:v>55.895370332093535</c:v>
                </c:pt>
                <c:pt idx="118">
                  <c:v>56.000650611339303</c:v>
                </c:pt>
                <c:pt idx="119">
                  <c:v>56.105930890585078</c:v>
                </c:pt>
                <c:pt idx="120">
                  <c:v>56.211211169830847</c:v>
                </c:pt>
                <c:pt idx="121">
                  <c:v>56.316491449076622</c:v>
                </c:pt>
                <c:pt idx="122">
                  <c:v>56.421771728322391</c:v>
                </c:pt>
                <c:pt idx="123">
                  <c:v>56.527052007568159</c:v>
                </c:pt>
                <c:pt idx="124">
                  <c:v>56.632332286813934</c:v>
                </c:pt>
                <c:pt idx="125">
                  <c:v>56.737612566059703</c:v>
                </c:pt>
                <c:pt idx="126">
                  <c:v>56.842892845305478</c:v>
                </c:pt>
                <c:pt idx="127">
                  <c:v>56.948173124551246</c:v>
                </c:pt>
                <c:pt idx="128">
                  <c:v>57.053453403797015</c:v>
                </c:pt>
                <c:pt idx="129">
                  <c:v>57.15873368304279</c:v>
                </c:pt>
                <c:pt idx="130">
                  <c:v>57.264013962288558</c:v>
                </c:pt>
                <c:pt idx="131">
                  <c:v>57.369294241534334</c:v>
                </c:pt>
                <c:pt idx="132">
                  <c:v>57.474574520780102</c:v>
                </c:pt>
                <c:pt idx="133">
                  <c:v>57.579854800025871</c:v>
                </c:pt>
                <c:pt idx="134">
                  <c:v>57.685135079271646</c:v>
                </c:pt>
                <c:pt idx="135">
                  <c:v>57.790415358517414</c:v>
                </c:pt>
                <c:pt idx="136">
                  <c:v>57.895695637763183</c:v>
                </c:pt>
                <c:pt idx="137">
                  <c:v>58.000975917008958</c:v>
                </c:pt>
                <c:pt idx="138">
                  <c:v>58.106256196254726</c:v>
                </c:pt>
                <c:pt idx="139">
                  <c:v>58.211536475500502</c:v>
                </c:pt>
                <c:pt idx="140">
                  <c:v>58.31681675474627</c:v>
                </c:pt>
                <c:pt idx="141">
                  <c:v>58.422097033992046</c:v>
                </c:pt>
                <c:pt idx="142">
                  <c:v>58.527377313237814</c:v>
                </c:pt>
                <c:pt idx="143">
                  <c:v>58.632657592483582</c:v>
                </c:pt>
                <c:pt idx="144">
                  <c:v>58.737937871729358</c:v>
                </c:pt>
                <c:pt idx="145">
                  <c:v>58.843218150975126</c:v>
                </c:pt>
                <c:pt idx="146">
                  <c:v>58.948498430220894</c:v>
                </c:pt>
                <c:pt idx="147">
                  <c:v>59.05377870946667</c:v>
                </c:pt>
                <c:pt idx="148">
                  <c:v>59.159058988712438</c:v>
                </c:pt>
                <c:pt idx="149">
                  <c:v>59.264339267958206</c:v>
                </c:pt>
                <c:pt idx="150">
                  <c:v>59.369619547203982</c:v>
                </c:pt>
                <c:pt idx="151">
                  <c:v>59.47489982644975</c:v>
                </c:pt>
                <c:pt idx="152">
                  <c:v>59.580180105695526</c:v>
                </c:pt>
                <c:pt idx="153">
                  <c:v>59.685460384941294</c:v>
                </c:pt>
                <c:pt idx="154">
                  <c:v>59.790740664187069</c:v>
                </c:pt>
                <c:pt idx="155">
                  <c:v>59.896020943432838</c:v>
                </c:pt>
                <c:pt idx="156">
                  <c:v>60.001301222678606</c:v>
                </c:pt>
                <c:pt idx="157">
                  <c:v>60.106581501924381</c:v>
                </c:pt>
                <c:pt idx="158">
                  <c:v>60.21186178117015</c:v>
                </c:pt>
                <c:pt idx="159">
                  <c:v>60.317142060415918</c:v>
                </c:pt>
                <c:pt idx="160">
                  <c:v>60.422422339661694</c:v>
                </c:pt>
              </c:numCache>
            </c:numRef>
          </c:xVal>
          <c:yVal>
            <c:numRef>
              <c:f>'T Power 1'!$D$35:$D$195</c:f>
              <c:numCache>
                <c:formatCode>General</c:formatCode>
                <c:ptCount val="161"/>
                <c:pt idx="11">
                  <c:v>6.9847313290886926E-4</c:v>
                </c:pt>
                <c:pt idx="12">
                  <c:v>7.8984124769042709E-4</c:v>
                </c:pt>
                <c:pt idx="13">
                  <c:v>8.9289530112840465E-4</c:v>
                </c:pt>
                <c:pt idx="14">
                  <c:v>1.009072129465419E-3</c:v>
                </c:pt>
                <c:pt idx="15">
                  <c:v>1.1399739020851629E-3</c:v>
                </c:pt>
                <c:pt idx="16">
                  <c:v>1.2873850492757806E-3</c:v>
                </c:pt>
                <c:pt idx="17">
                  <c:v>1.4532905470307582E-3</c:v>
                </c:pt>
                <c:pt idx="18">
                  <c:v>1.6398955995339201E-3</c:v>
                </c:pt>
                <c:pt idx="19">
                  <c:v>1.8496467470340457E-3</c:v>
                </c:pt>
                <c:pt idx="20">
                  <c:v>2.0852544104593158E-3</c:v>
                </c:pt>
                <c:pt idx="21">
                  <c:v>2.3497168638986388E-3</c:v>
                </c:pt>
                <c:pt idx="22">
                  <c:v>2.6463456015155106E-3</c:v>
                </c:pt>
                <c:pt idx="23">
                  <c:v>2.9787920360836552E-3</c:v>
                </c:pt>
                <c:pt idx="24">
                  <c:v>3.3510754316705203E-3</c:v>
                </c:pt>
                <c:pt idx="25">
                  <c:v>3.7676119325930216E-3</c:v>
                </c:pt>
                <c:pt idx="26">
                  <c:v>4.2332445042163065E-3</c:v>
                </c:pt>
                <c:pt idx="27">
                  <c:v>4.7532735481092868E-3</c:v>
                </c:pt>
                <c:pt idx="28">
                  <c:v>5.3334878942436457E-3</c:v>
                </c:pt>
                <c:pt idx="29">
                  <c:v>5.9801958061783105E-3</c:v>
                </c:pt>
                <c:pt idx="30">
                  <c:v>6.7002555615100464E-3</c:v>
                </c:pt>
                <c:pt idx="31">
                  <c:v>7.5011050894841901E-3</c:v>
                </c:pt>
                <c:pt idx="32">
                  <c:v>8.3907900609672421E-3</c:v>
                </c:pt>
                <c:pt idx="33">
                  <c:v>9.3779897336767962E-3</c:v>
                </c:pt>
                <c:pt idx="34">
                  <c:v>1.047203975865761E-2</c:v>
                </c:pt>
                <c:pt idx="35">
                  <c:v>1.1682951053855523E-2</c:v>
                </c:pt>
                <c:pt idx="36">
                  <c:v>1.3021423749058569E-2</c:v>
                </c:pt>
                <c:pt idx="37">
                  <c:v>1.4498855105670489E-2</c:v>
                </c:pt>
                <c:pt idx="38">
                  <c:v>1.6127340217466212E-2</c:v>
                </c:pt>
                <c:pt idx="39">
                  <c:v>1.7919664207860907E-2</c:v>
                </c:pt>
                <c:pt idx="40">
                  <c:v>1.9889284559029965E-2</c:v>
                </c:pt>
                <c:pt idx="41">
                  <c:v>2.2050302142681284E-2</c:v>
                </c:pt>
                <c:pt idx="42">
                  <c:v>2.4417419476118345E-2</c:v>
                </c:pt>
                <c:pt idx="43">
                  <c:v>2.700588470559059E-2</c:v>
                </c:pt>
                <c:pt idx="44">
                  <c:v>2.9831419827300948E-2</c:v>
                </c:pt>
                <c:pt idx="45">
                  <c:v>3.2910131700565608E-2</c:v>
                </c:pt>
                <c:pt idx="46">
                  <c:v>3.6258404493318533E-2</c:v>
                </c:pt>
                <c:pt idx="47">
                  <c:v>3.9892772333153199E-2</c:v>
                </c:pt>
                <c:pt idx="48">
                  <c:v>4.382977112280334E-2</c:v>
                </c:pt>
                <c:pt idx="49">
                  <c:v>4.8085768722214935E-2</c:v>
                </c:pt>
                <c:pt idx="50">
                  <c:v>5.2676773004108904E-2</c:v>
                </c:pt>
                <c:pt idx="51">
                  <c:v>5.7618217658942907E-2</c:v>
                </c:pt>
                <c:pt idx="52">
                  <c:v>6.2924726059680677E-2</c:v>
                </c:pt>
                <c:pt idx="53">
                  <c:v>6.8609853996107487E-2</c:v>
                </c:pt>
                <c:pt idx="54">
                  <c:v>7.4685812649714314E-2</c:v>
                </c:pt>
                <c:pt idx="55">
                  <c:v>8.1163173797966212E-2</c:v>
                </c:pt>
                <c:pt idx="56">
                  <c:v>8.8050559902822512E-2</c:v>
                </c:pt>
                <c:pt idx="57">
                  <c:v>9.5354322441383171E-2</c:v>
                </c:pt>
                <c:pt idx="58">
                  <c:v>0.10307821256203414</c:v>
                </c:pt>
                <c:pt idx="59">
                  <c:v>0.1112230488798211</c:v>
                </c:pt>
                <c:pt idx="60">
                  <c:v>0.11978638793929315</c:v>
                </c:pt>
                <c:pt idx="61">
                  <c:v>0.12876220354825577</c:v>
                </c:pt>
                <c:pt idx="62">
                  <c:v>0.13814058179593361</c:v>
                </c:pt>
                <c:pt idx="63">
                  <c:v>0.14790743908643475</c:v>
                </c:pt>
                <c:pt idx="64">
                  <c:v>0.15804427091466802</c:v>
                </c:pt>
                <c:pt idx="65">
                  <c:v>0.16852793935858928</c:v>
                </c:pt>
                <c:pt idx="66">
                  <c:v>0.17933050733160047</c:v>
                </c:pt>
                <c:pt idx="67">
                  <c:v>0.19041912750727322</c:v>
                </c:pt>
                <c:pt idx="68">
                  <c:v>0.20175599347423381</c:v>
                </c:pt>
                <c:pt idx="69">
                  <c:v>0.21329836008602401</c:v>
                </c:pt>
                <c:pt idx="70">
                  <c:v>0.22499863912943704</c:v>
                </c:pt>
                <c:pt idx="71">
                  <c:v>0.23680457534321936</c:v>
                </c:pt>
                <c:pt idx="72">
                  <c:v>0.24865950648372862</c:v>
                </c:pt>
                <c:pt idx="73">
                  <c:v>0.2605027095711378</c:v>
                </c:pt>
                <c:pt idx="74">
                  <c:v>0.27226983368486285</c:v>
                </c:pt>
                <c:pt idx="75">
                  <c:v>0.28389341774567617</c:v>
                </c:pt>
                <c:pt idx="76">
                  <c:v>0.29530348966950626</c:v>
                </c:pt>
                <c:pt idx="77">
                  <c:v>0.30642824115777911</c:v>
                </c:pt>
                <c:pt idx="78">
                  <c:v>0.31719477026207782</c:v>
                </c:pt>
                <c:pt idx="79">
                  <c:v>0.32752988179298531</c:v>
                </c:pt>
                <c:pt idx="80">
                  <c:v>0.33736093370341957</c:v>
                </c:pt>
                <c:pt idx="81">
                  <c:v>0.3466167158353175</c:v>
                </c:pt>
                <c:pt idx="82">
                  <c:v>0.35522834594263486</c:v>
                </c:pt>
                <c:pt idx="83">
                  <c:v>0.36313016675558774</c:v>
                </c:pt>
                <c:pt idx="84">
                  <c:v>0.37026062708506108</c:v>
                </c:pt>
                <c:pt idx="85">
                  <c:v>0.37656312962559563</c:v>
                </c:pt>
                <c:pt idx="86">
                  <c:v>0.38198682823059565</c:v>
                </c:pt>
                <c:pt idx="87">
                  <c:v>0.38648735801961398</c:v>
                </c:pt>
                <c:pt idx="88">
                  <c:v>0.39002748273363458</c:v>
                </c:pt>
                <c:pt idx="89">
                  <c:v>0.39257764526209188</c:v>
                </c:pt>
                <c:pt idx="90">
                  <c:v>0.39411640919001467</c:v>
                </c:pt>
                <c:pt idx="91">
                  <c:v>0.39463078150433906</c:v>
                </c:pt>
                <c:pt idx="92">
                  <c:v>0.39411640919001489</c:v>
                </c:pt>
                <c:pt idx="93">
                  <c:v>0.39257764526209232</c:v>
                </c:pt>
                <c:pt idx="94">
                  <c:v>0.39002748273363524</c:v>
                </c:pt>
                <c:pt idx="95">
                  <c:v>0.38648735801961487</c:v>
                </c:pt>
                <c:pt idx="96">
                  <c:v>0.38198682823059676</c:v>
                </c:pt>
                <c:pt idx="97">
                  <c:v>0.37656312962559696</c:v>
                </c:pt>
                <c:pt idx="98">
                  <c:v>0.37026062708506263</c:v>
                </c:pt>
                <c:pt idx="99">
                  <c:v>0.36313016675558951</c:v>
                </c:pt>
                <c:pt idx="100">
                  <c:v>0.3552283459426368</c:v>
                </c:pt>
                <c:pt idx="101">
                  <c:v>0.34661671583531956</c:v>
                </c:pt>
                <c:pt idx="102">
                  <c:v>0.33736093370342191</c:v>
                </c:pt>
                <c:pt idx="103">
                  <c:v>0.32752988179298775</c:v>
                </c:pt>
                <c:pt idx="104">
                  <c:v>0.31719477026208032</c:v>
                </c:pt>
                <c:pt idx="105">
                  <c:v>0.30642824115778167</c:v>
                </c:pt>
                <c:pt idx="106">
                  <c:v>0.29530348966950876</c:v>
                </c:pt>
                <c:pt idx="107">
                  <c:v>0.28389341774567878</c:v>
                </c:pt>
                <c:pt idx="108">
                  <c:v>0.27226983368486563</c:v>
                </c:pt>
                <c:pt idx="109">
                  <c:v>0.26050270957114058</c:v>
                </c:pt>
                <c:pt idx="110">
                  <c:v>0.24865950648373136</c:v>
                </c:pt>
                <c:pt idx="111">
                  <c:v>0.23680457534322211</c:v>
                </c:pt>
                <c:pt idx="112">
                  <c:v>0.22499863912943982</c:v>
                </c:pt>
                <c:pt idx="113">
                  <c:v>0.21329836008602673</c:v>
                </c:pt>
                <c:pt idx="114">
                  <c:v>0.20175599347423653</c:v>
                </c:pt>
                <c:pt idx="115">
                  <c:v>0.19041912750727583</c:v>
                </c:pt>
                <c:pt idx="116">
                  <c:v>0.17933050733160305</c:v>
                </c:pt>
                <c:pt idx="117">
                  <c:v>0.16852793935859181</c:v>
                </c:pt>
                <c:pt idx="118">
                  <c:v>0.15804427091467044</c:v>
                </c:pt>
                <c:pt idx="119">
                  <c:v>0.14790743908643708</c:v>
                </c:pt>
                <c:pt idx="120">
                  <c:v>0.13814058179593591</c:v>
                </c:pt>
                <c:pt idx="121">
                  <c:v>0.12876220354825788</c:v>
                </c:pt>
                <c:pt idx="122">
                  <c:v>0.11978638793929525</c:v>
                </c:pt>
                <c:pt idx="123">
                  <c:v>0.11122304887982307</c:v>
                </c:pt>
                <c:pt idx="124">
                  <c:v>0.103078212562036</c:v>
                </c:pt>
                <c:pt idx="125">
                  <c:v>9.5354322441384975E-2</c:v>
                </c:pt>
                <c:pt idx="126">
                  <c:v>8.8050559902824205E-2</c:v>
                </c:pt>
                <c:pt idx="127">
                  <c:v>8.116317379796778E-2</c:v>
                </c:pt>
                <c:pt idx="128">
                  <c:v>7.4685812649715799E-2</c:v>
                </c:pt>
                <c:pt idx="129">
                  <c:v>6.8609853996108847E-2</c:v>
                </c:pt>
                <c:pt idx="130">
                  <c:v>6.2924726059681954E-2</c:v>
                </c:pt>
                <c:pt idx="131">
                  <c:v>5.7618217658944128E-2</c:v>
                </c:pt>
                <c:pt idx="132">
                  <c:v>5.2676773004109993E-2</c:v>
                </c:pt>
                <c:pt idx="133">
                  <c:v>4.8085768722215941E-2</c:v>
                </c:pt>
                <c:pt idx="134">
                  <c:v>4.3829771122804284E-2</c:v>
                </c:pt>
                <c:pt idx="135">
                  <c:v>3.989277233315406E-2</c:v>
                </c:pt>
                <c:pt idx="136">
                  <c:v>3.6258404493319359E-2</c:v>
                </c:pt>
                <c:pt idx="137">
                  <c:v>3.291013170056635E-2</c:v>
                </c:pt>
                <c:pt idx="138">
                  <c:v>2.9831419827301624E-2</c:v>
                </c:pt>
                <c:pt idx="139">
                  <c:v>2.7005884705591225E-2</c:v>
                </c:pt>
                <c:pt idx="140">
                  <c:v>2.4417419476118914E-2</c:v>
                </c:pt>
                <c:pt idx="141">
                  <c:v>2.2050302142681801E-2</c:v>
                </c:pt>
                <c:pt idx="142">
                  <c:v>1.9889284559030451E-2</c:v>
                </c:pt>
                <c:pt idx="143">
                  <c:v>1.7919664207861331E-2</c:v>
                </c:pt>
                <c:pt idx="144">
                  <c:v>1.6127340217466608E-2</c:v>
                </c:pt>
                <c:pt idx="145">
                  <c:v>1.4498855105670852E-2</c:v>
                </c:pt>
                <c:pt idx="146">
                  <c:v>1.3021423749058899E-2</c:v>
                </c:pt>
                <c:pt idx="147">
                  <c:v>1.1682951053855821E-2</c:v>
                </c:pt>
                <c:pt idx="148">
                  <c:v>1.0472039758657872E-2</c:v>
                </c:pt>
                <c:pt idx="149">
                  <c:v>9.3779897336770356E-3</c:v>
                </c:pt>
                <c:pt idx="150">
                  <c:v>8.3907900609674554E-3</c:v>
                </c:pt>
                <c:pt idx="151">
                  <c:v>7.5011050894843853E-3</c:v>
                </c:pt>
                <c:pt idx="152">
                  <c:v>6.7002555615102146E-3</c:v>
                </c:pt>
                <c:pt idx="153">
                  <c:v>5.9801958061784658E-3</c:v>
                </c:pt>
                <c:pt idx="154">
                  <c:v>5.3334878942437837E-3</c:v>
                </c:pt>
                <c:pt idx="155">
                  <c:v>4.7532735481094143E-3</c:v>
                </c:pt>
                <c:pt idx="156">
                  <c:v>4.2332445042164279E-3</c:v>
                </c:pt>
                <c:pt idx="157">
                  <c:v>3.7676119325931292E-3</c:v>
                </c:pt>
                <c:pt idx="158">
                  <c:v>3.3510754316706131E-3</c:v>
                </c:pt>
                <c:pt idx="159">
                  <c:v>2.9787920360837329E-3</c:v>
                </c:pt>
                <c:pt idx="160">
                  <c:v>2.6463456015155843E-3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863-437A-B3AA-449F1F8A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302336"/>
        <c:axId val="132303872"/>
      </c:scatterChart>
      <c:valAx>
        <c:axId val="132302336"/>
        <c:scaling>
          <c:orientation val="minMax"/>
          <c:max val="62"/>
          <c:min val="42"/>
        </c:scaling>
        <c:delete val="0"/>
        <c:axPos val="b"/>
        <c:numFmt formatCode="General" sourceLinked="1"/>
        <c:majorTickMark val="out"/>
        <c:minorTickMark val="none"/>
        <c:tickLblPos val="nextTo"/>
        <c:crossAx val="132303872"/>
        <c:crosses val="autoZero"/>
        <c:crossBetween val="midCat"/>
      </c:valAx>
      <c:valAx>
        <c:axId val="132303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3023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190500</xdr:colOff>
      <xdr:row>5</xdr:row>
      <xdr:rowOff>80962</xdr:rowOff>
    </xdr:from>
    <xdr:to>
      <xdr:col>21</xdr:col>
      <xdr:colOff>495300</xdr:colOff>
      <xdr:row>19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884A79-BE34-434B-8AED-71A11D122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476250</xdr:colOff>
      <xdr:row>38</xdr:row>
      <xdr:rowOff>4762</xdr:rowOff>
    </xdr:from>
    <xdr:to>
      <xdr:col>15</xdr:col>
      <xdr:colOff>419100</xdr:colOff>
      <xdr:row>52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6197D24-1BA9-4CAB-94BD-81A747B14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AddIn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  <sheetName val="Dict"/>
      <sheetName val="ADict"/>
      <sheetName val="XRealStats"/>
    </sheetNames>
    <definedNames>
      <definedName name="FTEXT"/>
      <definedName name="T_DI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F812-1C84-46AD-9240-42C0783DB0EB}">
  <sheetPr codeName="Sheet2"/>
  <dimension ref="A1:B6"/>
  <sheetViews>
    <sheetView tabSelected="1" workbookViewId="0"/>
  </sheetViews>
  <sheetFormatPr defaultRowHeight="14.5" x14ac:dyDescent="0.35"/>
  <cols>
    <col min="2" max="2" width="9.7265625" bestFit="1" customWidth="1"/>
  </cols>
  <sheetData>
    <row r="1" spans="1:2" x14ac:dyDescent="0.35">
      <c r="A1" t="s">
        <v>77</v>
      </c>
    </row>
    <row r="2" spans="1:2" x14ac:dyDescent="0.35">
      <c r="A2" t="s">
        <v>80</v>
      </c>
    </row>
    <row r="4" spans="1:2" x14ac:dyDescent="0.35">
      <c r="A4" t="s">
        <v>78</v>
      </c>
      <c r="B4" s="20">
        <v>44686</v>
      </c>
    </row>
    <row r="6" spans="1:2" x14ac:dyDescent="0.35">
      <c r="A6" s="21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9B2D-845B-4B53-9F51-2F33F8178D01}">
  <sheetPr codeName="Sheet327"/>
  <dimension ref="A1:N195"/>
  <sheetViews>
    <sheetView workbookViewId="0"/>
  </sheetViews>
  <sheetFormatPr defaultRowHeight="14.5" x14ac:dyDescent="0.35"/>
  <cols>
    <col min="1" max="4" width="5.26953125" customWidth="1"/>
    <col min="6" max="6" width="13.453125" customWidth="1"/>
    <col min="7" max="7" width="9.1796875" customWidth="1"/>
    <col min="8" max="8" width="4" customWidth="1"/>
    <col min="9" max="9" width="22.7265625" customWidth="1"/>
  </cols>
  <sheetData>
    <row r="1" spans="1:14" x14ac:dyDescent="0.35">
      <c r="A1" s="1" t="s">
        <v>0</v>
      </c>
    </row>
    <row r="3" spans="1:14" x14ac:dyDescent="0.35">
      <c r="A3" s="1" t="s">
        <v>1</v>
      </c>
      <c r="F3" s="1" t="s">
        <v>2</v>
      </c>
      <c r="K3" t="s">
        <v>3</v>
      </c>
    </row>
    <row r="4" spans="1:14" x14ac:dyDescent="0.35">
      <c r="J4" s="2"/>
    </row>
    <row r="5" spans="1:14" x14ac:dyDescent="0.35">
      <c r="A5" s="3">
        <v>45</v>
      </c>
      <c r="B5" s="4">
        <v>58</v>
      </c>
      <c r="C5" s="4">
        <v>72</v>
      </c>
      <c r="D5" s="5">
        <v>52</v>
      </c>
      <c r="F5" t="s">
        <v>4</v>
      </c>
      <c r="G5" s="6">
        <v>52</v>
      </c>
      <c r="I5" s="2"/>
      <c r="K5" s="7" t="s">
        <v>5</v>
      </c>
      <c r="L5" s="7" t="s">
        <v>6</v>
      </c>
      <c r="M5" s="7" t="s">
        <v>7</v>
      </c>
      <c r="N5" s="7" t="s">
        <v>8</v>
      </c>
    </row>
    <row r="6" spans="1:14" x14ac:dyDescent="0.35">
      <c r="A6" s="8">
        <v>56</v>
      </c>
      <c r="B6" s="9">
        <v>49</v>
      </c>
      <c r="C6" s="9">
        <v>48</v>
      </c>
      <c r="D6" s="10">
        <v>67</v>
      </c>
      <c r="F6" t="s">
        <v>9</v>
      </c>
      <c r="G6" s="11">
        <f>COUNT(A5:D10)</f>
        <v>24</v>
      </c>
      <c r="I6" s="12" t="e">
        <f ca="1">FTEXT(G6)</f>
        <v>#NAME?</v>
      </c>
      <c r="K6">
        <v>52</v>
      </c>
      <c r="L6">
        <f>ABS((K6-$G$5)/$G$8)</f>
        <v>0</v>
      </c>
      <c r="M6" t="e">
        <f t="shared" ref="M6:M26" ca="1" si="0">T_DIST(($G$21-K6)/$G$11,$G$12,TRUE)</f>
        <v>#NAME?</v>
      </c>
      <c r="N6" t="e">
        <f ca="1">1-M6</f>
        <v>#NAME?</v>
      </c>
    </row>
    <row r="7" spans="1:14" x14ac:dyDescent="0.35">
      <c r="A7" s="8">
        <v>71</v>
      </c>
      <c r="B7" s="9">
        <v>52</v>
      </c>
      <c r="C7" s="9">
        <v>62</v>
      </c>
      <c r="D7" s="10">
        <v>56</v>
      </c>
      <c r="F7" t="s">
        <v>10</v>
      </c>
      <c r="G7" s="11">
        <f>AVERAGE(A5:D10)</f>
        <v>53.166666666666664</v>
      </c>
      <c r="I7" s="12" t="e">
        <f ca="1">FTEXT(G7)</f>
        <v>#NAME?</v>
      </c>
      <c r="K7">
        <f>K6+0.5</f>
        <v>52.5</v>
      </c>
      <c r="L7">
        <f t="shared" ref="L7:L26" si="1">ABS((K7-$G$5)/$G$8)</f>
        <v>4.8471600449361961E-2</v>
      </c>
      <c r="M7" t="e">
        <f t="shared" ca="1" si="0"/>
        <v>#NAME?</v>
      </c>
      <c r="N7" t="e">
        <f t="shared" ref="N7:N26" ca="1" si="2">1-M7</f>
        <v>#NAME?</v>
      </c>
    </row>
    <row r="8" spans="1:14" x14ac:dyDescent="0.35">
      <c r="A8" s="8">
        <v>38</v>
      </c>
      <c r="B8" s="9">
        <v>39</v>
      </c>
      <c r="C8" s="9">
        <v>54</v>
      </c>
      <c r="D8" s="10">
        <v>52</v>
      </c>
      <c r="F8" t="s">
        <v>11</v>
      </c>
      <c r="G8" s="11">
        <f>STDEV(A5:D10)</f>
        <v>10.315318565194634</v>
      </c>
      <c r="I8" s="12" t="s">
        <v>12</v>
      </c>
      <c r="K8">
        <f t="shared" ref="K8:K26" si="3">K7+0.5</f>
        <v>53</v>
      </c>
      <c r="L8">
        <f t="shared" si="1"/>
        <v>9.6943200898723922E-2</v>
      </c>
      <c r="M8" t="e">
        <f t="shared" ca="1" si="0"/>
        <v>#NAME?</v>
      </c>
      <c r="N8" t="e">
        <f t="shared" ca="1" si="2"/>
        <v>#NAME?</v>
      </c>
    </row>
    <row r="9" spans="1:14" x14ac:dyDescent="0.35">
      <c r="A9" s="8">
        <v>61</v>
      </c>
      <c r="B9" s="9">
        <v>42</v>
      </c>
      <c r="C9" s="9">
        <v>45</v>
      </c>
      <c r="D9" s="10">
        <v>46</v>
      </c>
      <c r="F9" t="s">
        <v>13</v>
      </c>
      <c r="G9" s="11">
        <f>ABS(G5-G7)/G8</f>
        <v>0.11310040104851102</v>
      </c>
      <c r="I9" s="12" t="e">
        <f ca="1">FTEXT(G9)</f>
        <v>#NAME?</v>
      </c>
      <c r="K9">
        <f t="shared" si="3"/>
        <v>53.5</v>
      </c>
      <c r="L9">
        <f t="shared" si="1"/>
        <v>0.14541480134808588</v>
      </c>
      <c r="M9" t="e">
        <f t="shared" ca="1" si="0"/>
        <v>#NAME?</v>
      </c>
      <c r="N9" t="e">
        <f t="shared" ca="1" si="2"/>
        <v>#NAME?</v>
      </c>
    </row>
    <row r="10" spans="1:14" x14ac:dyDescent="0.35">
      <c r="A10" s="13">
        <v>51</v>
      </c>
      <c r="B10" s="14">
        <v>34</v>
      </c>
      <c r="C10" s="14">
        <v>58</v>
      </c>
      <c r="D10" s="15">
        <v>68</v>
      </c>
      <c r="F10" t="s">
        <v>14</v>
      </c>
      <c r="G10" s="11">
        <v>1</v>
      </c>
      <c r="K10">
        <f t="shared" si="3"/>
        <v>54</v>
      </c>
      <c r="L10">
        <f t="shared" si="1"/>
        <v>0.19388640179744784</v>
      </c>
      <c r="M10" t="e">
        <f t="shared" ca="1" si="0"/>
        <v>#NAME?</v>
      </c>
      <c r="N10" t="e">
        <f t="shared" ca="1" si="2"/>
        <v>#NAME?</v>
      </c>
    </row>
    <row r="11" spans="1:14" x14ac:dyDescent="0.35">
      <c r="F11" t="s">
        <v>15</v>
      </c>
      <c r="G11" s="11">
        <f>G8/SQRT(G6)</f>
        <v>2.1056055849154292</v>
      </c>
      <c r="I11" s="12" t="e">
        <f ca="1">FTEXT(G11)</f>
        <v>#NAME?</v>
      </c>
      <c r="K11">
        <f t="shared" si="3"/>
        <v>54.5</v>
      </c>
      <c r="L11">
        <f t="shared" si="1"/>
        <v>0.24235800224680981</v>
      </c>
      <c r="M11" t="e">
        <f t="shared" ca="1" si="0"/>
        <v>#NAME?</v>
      </c>
      <c r="N11" t="e">
        <f t="shared" ca="1" si="2"/>
        <v>#NAME?</v>
      </c>
    </row>
    <row r="12" spans="1:14" x14ac:dyDescent="0.35">
      <c r="F12" t="s">
        <v>16</v>
      </c>
      <c r="G12" s="11">
        <f>G6-1</f>
        <v>23</v>
      </c>
      <c r="I12" s="12" t="e">
        <f ca="1">FTEXT(G12)</f>
        <v>#NAME?</v>
      </c>
      <c r="K12">
        <f t="shared" si="3"/>
        <v>55</v>
      </c>
      <c r="L12">
        <f t="shared" si="1"/>
        <v>0.29082960269617175</v>
      </c>
      <c r="M12" t="e">
        <f t="shared" ca="1" si="0"/>
        <v>#NAME?</v>
      </c>
      <c r="N12" t="e">
        <f t="shared" ca="1" si="2"/>
        <v>#NAME?</v>
      </c>
    </row>
    <row r="13" spans="1:14" x14ac:dyDescent="0.35">
      <c r="F13" t="s">
        <v>17</v>
      </c>
      <c r="G13" s="11">
        <f>ABS(G7-G5)/G11</f>
        <v>0.55407654454598299</v>
      </c>
      <c r="I13" s="12" t="e">
        <f ca="1">FTEXT(G13)</f>
        <v>#NAME?</v>
      </c>
      <c r="K13">
        <f t="shared" si="3"/>
        <v>55.5</v>
      </c>
      <c r="L13">
        <f t="shared" si="1"/>
        <v>0.33930120314553375</v>
      </c>
      <c r="M13" t="e">
        <f t="shared" ca="1" si="0"/>
        <v>#NAME?</v>
      </c>
      <c r="N13" t="e">
        <f t="shared" ca="1" si="2"/>
        <v>#NAME?</v>
      </c>
    </row>
    <row r="14" spans="1:14" x14ac:dyDescent="0.35">
      <c r="F14" t="s">
        <v>18</v>
      </c>
      <c r="G14" s="11">
        <f>TDIST(G13,G12,G10)</f>
        <v>0.29243697740740399</v>
      </c>
      <c r="I14" s="12" t="s">
        <v>19</v>
      </c>
      <c r="K14">
        <f t="shared" si="3"/>
        <v>56</v>
      </c>
      <c r="L14">
        <f t="shared" si="1"/>
        <v>0.38777280359489569</v>
      </c>
      <c r="M14" t="e">
        <f t="shared" ca="1" si="0"/>
        <v>#NAME?</v>
      </c>
      <c r="N14" t="e">
        <f t="shared" ca="1" si="2"/>
        <v>#NAME?</v>
      </c>
    </row>
    <row r="15" spans="1:14" x14ac:dyDescent="0.35">
      <c r="F15" t="s">
        <v>20</v>
      </c>
      <c r="G15" s="11">
        <v>0.05</v>
      </c>
      <c r="K15">
        <f t="shared" si="3"/>
        <v>56.5</v>
      </c>
      <c r="L15">
        <f t="shared" si="1"/>
        <v>0.43624440404425768</v>
      </c>
      <c r="M15" t="e">
        <f t="shared" ca="1" si="0"/>
        <v>#NAME?</v>
      </c>
      <c r="N15" t="e">
        <f t="shared" ca="1" si="2"/>
        <v>#NAME?</v>
      </c>
    </row>
    <row r="16" spans="1:14" x14ac:dyDescent="0.35">
      <c r="F16" t="s">
        <v>21</v>
      </c>
      <c r="G16" s="16" t="str">
        <f>IF(G14&lt;G15,"yes","no")</f>
        <v>no</v>
      </c>
      <c r="I16" s="12" t="e">
        <f ca="1">FTEXT(G16)</f>
        <v>#NAME?</v>
      </c>
      <c r="K16">
        <f t="shared" si="3"/>
        <v>57</v>
      </c>
      <c r="L16">
        <f t="shared" si="1"/>
        <v>0.48471600449361962</v>
      </c>
      <c r="M16" t="e">
        <f t="shared" ca="1" si="0"/>
        <v>#NAME?</v>
      </c>
      <c r="N16" t="e">
        <f t="shared" ca="1" si="2"/>
        <v>#NAME?</v>
      </c>
    </row>
    <row r="17" spans="6:14" x14ac:dyDescent="0.35">
      <c r="K17">
        <f t="shared" si="3"/>
        <v>57.5</v>
      </c>
      <c r="L17">
        <f t="shared" si="1"/>
        <v>0.53318760494298156</v>
      </c>
      <c r="M17" t="e">
        <f t="shared" ca="1" si="0"/>
        <v>#NAME?</v>
      </c>
      <c r="N17" t="e">
        <f t="shared" ca="1" si="2"/>
        <v>#NAME?</v>
      </c>
    </row>
    <row r="18" spans="6:14" x14ac:dyDescent="0.35">
      <c r="F18" s="1" t="s">
        <v>8</v>
      </c>
      <c r="K18">
        <f t="shared" si="3"/>
        <v>58</v>
      </c>
      <c r="L18">
        <f t="shared" si="1"/>
        <v>0.5816592053923435</v>
      </c>
      <c r="M18" t="e">
        <f t="shared" ca="1" si="0"/>
        <v>#NAME?</v>
      </c>
      <c r="N18" t="e">
        <f t="shared" ca="1" si="2"/>
        <v>#NAME?</v>
      </c>
    </row>
    <row r="19" spans="6:14" x14ac:dyDescent="0.35">
      <c r="K19">
        <f t="shared" si="3"/>
        <v>58.5</v>
      </c>
      <c r="L19">
        <f t="shared" si="1"/>
        <v>0.63013080584170555</v>
      </c>
      <c r="M19" t="e">
        <f t="shared" ca="1" si="0"/>
        <v>#NAME?</v>
      </c>
      <c r="N19" t="e">
        <f t="shared" ca="1" si="2"/>
        <v>#NAME?</v>
      </c>
    </row>
    <row r="20" spans="6:14" x14ac:dyDescent="0.35">
      <c r="F20" t="s">
        <v>22</v>
      </c>
      <c r="G20" s="6">
        <f>TINV(G15*2,G12)</f>
        <v>1.7138715277470482</v>
      </c>
      <c r="I20" s="12" t="s">
        <v>23</v>
      </c>
      <c r="K20">
        <f t="shared" si="3"/>
        <v>59</v>
      </c>
      <c r="L20">
        <f t="shared" si="1"/>
        <v>0.67860240629106749</v>
      </c>
      <c r="M20" t="e">
        <f t="shared" ca="1" si="0"/>
        <v>#NAME?</v>
      </c>
      <c r="N20" t="e">
        <f t="shared" ca="1" si="2"/>
        <v>#NAME?</v>
      </c>
    </row>
    <row r="21" spans="6:14" x14ac:dyDescent="0.35">
      <c r="F21" t="s">
        <v>24</v>
      </c>
      <c r="G21" s="11">
        <f>G5+G20*G11</f>
        <v>55.608737460651724</v>
      </c>
      <c r="I21" s="12" t="e">
        <f ca="1">FTEXT(G21)</f>
        <v>#NAME?</v>
      </c>
      <c r="K21">
        <f t="shared" si="3"/>
        <v>59.5</v>
      </c>
      <c r="L21">
        <f t="shared" si="1"/>
        <v>0.72707400674042943</v>
      </c>
      <c r="M21" t="e">
        <f t="shared" ca="1" si="0"/>
        <v>#NAME?</v>
      </c>
      <c r="N21" t="e">
        <f t="shared" ca="1" si="2"/>
        <v>#NAME?</v>
      </c>
    </row>
    <row r="22" spans="6:14" x14ac:dyDescent="0.35">
      <c r="F22" t="s">
        <v>25</v>
      </c>
      <c r="G22" s="11">
        <f>G7</f>
        <v>53.166666666666664</v>
      </c>
      <c r="I22" s="12" t="e">
        <f ca="1">FTEXT(G22)</f>
        <v>#NAME?</v>
      </c>
      <c r="K22">
        <f t="shared" si="3"/>
        <v>60</v>
      </c>
      <c r="L22">
        <f t="shared" si="1"/>
        <v>0.77554560718979138</v>
      </c>
      <c r="M22" t="e">
        <f t="shared" ca="1" si="0"/>
        <v>#NAME?</v>
      </c>
      <c r="N22" t="e">
        <f t="shared" ca="1" si="2"/>
        <v>#NAME?</v>
      </c>
    </row>
    <row r="23" spans="6:14" x14ac:dyDescent="0.35">
      <c r="F23" t="s">
        <v>26</v>
      </c>
      <c r="G23" s="11">
        <f>(G21-G22)/G11</f>
        <v>1.1597949832010657</v>
      </c>
      <c r="I23" s="12" t="e">
        <f ca="1">FTEXT(G23)</f>
        <v>#NAME?</v>
      </c>
      <c r="K23">
        <f t="shared" si="3"/>
        <v>60.5</v>
      </c>
      <c r="L23">
        <f t="shared" si="1"/>
        <v>0.82401720763915332</v>
      </c>
      <c r="M23" t="e">
        <f t="shared" ca="1" si="0"/>
        <v>#NAME?</v>
      </c>
      <c r="N23" t="e">
        <f t="shared" ca="1" si="2"/>
        <v>#NAME?</v>
      </c>
    </row>
    <row r="24" spans="6:14" x14ac:dyDescent="0.35">
      <c r="F24" t="s">
        <v>7</v>
      </c>
      <c r="G24" s="11" t="e">
        <f ca="1">T_DIST(G23,G12,TRUE)</f>
        <v>#NAME?</v>
      </c>
      <c r="I24" s="12" t="s">
        <v>27</v>
      </c>
      <c r="K24">
        <f t="shared" si="3"/>
        <v>61</v>
      </c>
      <c r="L24">
        <f t="shared" si="1"/>
        <v>0.87248880808851537</v>
      </c>
      <c r="M24" t="e">
        <f t="shared" ca="1" si="0"/>
        <v>#NAME?</v>
      </c>
      <c r="N24" t="e">
        <f t="shared" ca="1" si="2"/>
        <v>#NAME?</v>
      </c>
    </row>
    <row r="25" spans="6:14" x14ac:dyDescent="0.35">
      <c r="F25" t="s">
        <v>8</v>
      </c>
      <c r="G25" s="17" t="e">
        <f ca="1">1-G24</f>
        <v>#NAME?</v>
      </c>
      <c r="I25" s="12" t="e">
        <f ca="1">FTEXT(G25)</f>
        <v>#NAME?</v>
      </c>
      <c r="K25">
        <f t="shared" si="3"/>
        <v>61.5</v>
      </c>
      <c r="L25">
        <f t="shared" si="1"/>
        <v>0.92096040853787731</v>
      </c>
      <c r="M25" t="e">
        <f t="shared" ca="1" si="0"/>
        <v>#NAME?</v>
      </c>
      <c r="N25" t="e">
        <f t="shared" ca="1" si="2"/>
        <v>#NAME?</v>
      </c>
    </row>
    <row r="26" spans="6:14" x14ac:dyDescent="0.35">
      <c r="K26" s="18">
        <f t="shared" si="3"/>
        <v>62</v>
      </c>
      <c r="L26" s="18">
        <f t="shared" si="1"/>
        <v>0.96943200898723925</v>
      </c>
      <c r="M26" s="18" t="e">
        <f t="shared" ca="1" si="0"/>
        <v>#NAME?</v>
      </c>
      <c r="N26" s="18" t="e">
        <f t="shared" ca="1" si="2"/>
        <v>#NAME?</v>
      </c>
    </row>
    <row r="34" spans="1:4" x14ac:dyDescent="0.35">
      <c r="A34" s="19" t="s">
        <v>26</v>
      </c>
      <c r="B34" s="19" t="s">
        <v>28</v>
      </c>
      <c r="C34" s="19" t="s">
        <v>29</v>
      </c>
      <c r="D34" s="19" t="s">
        <v>30</v>
      </c>
    </row>
    <row r="35" spans="1:4" x14ac:dyDescent="0.35">
      <c r="A35">
        <v>-4</v>
      </c>
      <c r="B35">
        <f>$G$5+A35*$G$11</f>
        <v>43.577577660338285</v>
      </c>
      <c r="C35">
        <f t="shared" ref="C35:C98" si="4">_xlfn.T.DIST(A35,$G$12,FALSE)</f>
        <v>6.9847313290886926E-4</v>
      </c>
    </row>
    <row r="36" spans="1:4" x14ac:dyDescent="0.35">
      <c r="A36">
        <f>A35+0.05</f>
        <v>-3.95</v>
      </c>
      <c r="B36">
        <f t="shared" ref="B36:B99" si="5">$G$5+A36*$G$11</f>
        <v>43.682857939584053</v>
      </c>
      <c r="C36">
        <f t="shared" si="4"/>
        <v>7.8984124769042709E-4</v>
      </c>
    </row>
    <row r="37" spans="1:4" x14ac:dyDescent="0.35">
      <c r="A37">
        <f t="shared" ref="A37:A100" si="6">A36+0.05</f>
        <v>-3.9000000000000004</v>
      </c>
      <c r="B37">
        <f t="shared" si="5"/>
        <v>43.788138218829829</v>
      </c>
      <c r="C37">
        <f t="shared" si="4"/>
        <v>8.9289530112840465E-4</v>
      </c>
    </row>
    <row r="38" spans="1:4" x14ac:dyDescent="0.35">
      <c r="A38">
        <f t="shared" si="6"/>
        <v>-3.8500000000000005</v>
      </c>
      <c r="B38">
        <f t="shared" si="5"/>
        <v>43.893418498075597</v>
      </c>
      <c r="C38">
        <f t="shared" si="4"/>
        <v>1.009072129465419E-3</v>
      </c>
    </row>
    <row r="39" spans="1:4" x14ac:dyDescent="0.35">
      <c r="A39">
        <f t="shared" si="6"/>
        <v>-3.8000000000000007</v>
      </c>
      <c r="B39">
        <f t="shared" si="5"/>
        <v>43.998698777321366</v>
      </c>
      <c r="C39">
        <f t="shared" si="4"/>
        <v>1.1399739020851629E-3</v>
      </c>
    </row>
    <row r="40" spans="1:4" x14ac:dyDescent="0.35">
      <c r="A40">
        <f t="shared" si="6"/>
        <v>-3.7500000000000009</v>
      </c>
      <c r="B40">
        <f t="shared" si="5"/>
        <v>44.103979056567141</v>
      </c>
      <c r="C40">
        <f t="shared" si="4"/>
        <v>1.2873850492757806E-3</v>
      </c>
    </row>
    <row r="41" spans="1:4" x14ac:dyDescent="0.35">
      <c r="A41">
        <f t="shared" si="6"/>
        <v>-3.7000000000000011</v>
      </c>
      <c r="B41">
        <f t="shared" si="5"/>
        <v>44.209259335812909</v>
      </c>
      <c r="C41">
        <f t="shared" si="4"/>
        <v>1.4532905470307582E-3</v>
      </c>
    </row>
    <row r="42" spans="1:4" x14ac:dyDescent="0.35">
      <c r="A42">
        <f t="shared" si="6"/>
        <v>-3.6500000000000012</v>
      </c>
      <c r="B42">
        <f t="shared" si="5"/>
        <v>44.314539615058678</v>
      </c>
      <c r="C42">
        <f t="shared" si="4"/>
        <v>1.6398955995339201E-3</v>
      </c>
    </row>
    <row r="43" spans="1:4" x14ac:dyDescent="0.35">
      <c r="A43">
        <f t="shared" si="6"/>
        <v>-3.6000000000000014</v>
      </c>
      <c r="B43">
        <f t="shared" si="5"/>
        <v>44.419819894304453</v>
      </c>
      <c r="C43">
        <f t="shared" si="4"/>
        <v>1.8496467470340457E-3</v>
      </c>
    </row>
    <row r="44" spans="1:4" x14ac:dyDescent="0.35">
      <c r="A44">
        <f t="shared" si="6"/>
        <v>-3.5500000000000016</v>
      </c>
      <c r="B44">
        <f t="shared" si="5"/>
        <v>44.525100173550221</v>
      </c>
      <c r="C44">
        <f t="shared" si="4"/>
        <v>2.0852544104593158E-3</v>
      </c>
    </row>
    <row r="45" spans="1:4" x14ac:dyDescent="0.35">
      <c r="A45">
        <f t="shared" si="6"/>
        <v>-3.5000000000000018</v>
      </c>
      <c r="B45">
        <f t="shared" si="5"/>
        <v>44.630380452795997</v>
      </c>
      <c r="C45">
        <f t="shared" si="4"/>
        <v>2.3497168638986388E-3</v>
      </c>
    </row>
    <row r="46" spans="1:4" x14ac:dyDescent="0.35">
      <c r="A46">
        <f t="shared" si="6"/>
        <v>-3.450000000000002</v>
      </c>
      <c r="B46">
        <f t="shared" si="5"/>
        <v>44.735660732041765</v>
      </c>
      <c r="C46">
        <f t="shared" si="4"/>
        <v>2.6463456015155106E-3</v>
      </c>
      <c r="D46">
        <f>C35</f>
        <v>6.9847313290886926E-4</v>
      </c>
    </row>
    <row r="47" spans="1:4" x14ac:dyDescent="0.35">
      <c r="A47">
        <f t="shared" si="6"/>
        <v>-3.4000000000000021</v>
      </c>
      <c r="B47">
        <f t="shared" si="5"/>
        <v>44.840941011287534</v>
      </c>
      <c r="C47">
        <f t="shared" si="4"/>
        <v>2.9787920360836552E-3</v>
      </c>
      <c r="D47">
        <f t="shared" ref="D47:D110" si="7">C36</f>
        <v>7.8984124769042709E-4</v>
      </c>
    </row>
    <row r="48" spans="1:4" x14ac:dyDescent="0.35">
      <c r="A48">
        <f t="shared" si="6"/>
        <v>-3.3500000000000023</v>
      </c>
      <c r="B48">
        <f t="shared" si="5"/>
        <v>44.946221290533309</v>
      </c>
      <c r="C48">
        <f t="shared" si="4"/>
        <v>3.3510754316705203E-3</v>
      </c>
      <c r="D48">
        <f t="shared" si="7"/>
        <v>8.9289530112840465E-4</v>
      </c>
    </row>
    <row r="49" spans="1:4" x14ac:dyDescent="0.35">
      <c r="A49">
        <f t="shared" si="6"/>
        <v>-3.3000000000000025</v>
      </c>
      <c r="B49">
        <f t="shared" si="5"/>
        <v>45.051501569779077</v>
      </c>
      <c r="C49">
        <f t="shared" si="4"/>
        <v>3.7676119325930216E-3</v>
      </c>
      <c r="D49">
        <f t="shared" si="7"/>
        <v>1.009072129465419E-3</v>
      </c>
    </row>
    <row r="50" spans="1:4" x14ac:dyDescent="0.35">
      <c r="A50">
        <f t="shared" si="6"/>
        <v>-3.2500000000000027</v>
      </c>
      <c r="B50">
        <f t="shared" si="5"/>
        <v>45.156781849024853</v>
      </c>
      <c r="C50">
        <f t="shared" si="4"/>
        <v>4.2332445042163065E-3</v>
      </c>
      <c r="D50">
        <f t="shared" si="7"/>
        <v>1.1399739020851629E-3</v>
      </c>
    </row>
    <row r="51" spans="1:4" x14ac:dyDescent="0.35">
      <c r="A51">
        <f t="shared" si="6"/>
        <v>-3.2000000000000028</v>
      </c>
      <c r="B51">
        <f t="shared" si="5"/>
        <v>45.262062128270621</v>
      </c>
      <c r="C51">
        <f t="shared" si="4"/>
        <v>4.7532735481092868E-3</v>
      </c>
      <c r="D51">
        <f t="shared" si="7"/>
        <v>1.2873850492757806E-3</v>
      </c>
    </row>
    <row r="52" spans="1:4" x14ac:dyDescent="0.35">
      <c r="A52">
        <f t="shared" si="6"/>
        <v>-3.150000000000003</v>
      </c>
      <c r="B52">
        <f t="shared" si="5"/>
        <v>45.367342407516389</v>
      </c>
      <c r="C52">
        <f t="shared" si="4"/>
        <v>5.3334878942436457E-3</v>
      </c>
      <c r="D52">
        <f t="shared" si="7"/>
        <v>1.4532905470307582E-3</v>
      </c>
    </row>
    <row r="53" spans="1:4" x14ac:dyDescent="0.35">
      <c r="A53">
        <f t="shared" si="6"/>
        <v>-3.1000000000000032</v>
      </c>
      <c r="B53">
        <f t="shared" si="5"/>
        <v>45.472622686762165</v>
      </c>
      <c r="C53">
        <f t="shared" si="4"/>
        <v>5.9801958061783105E-3</v>
      </c>
      <c r="D53">
        <f t="shared" si="7"/>
        <v>1.6398955995339201E-3</v>
      </c>
    </row>
    <row r="54" spans="1:4" x14ac:dyDescent="0.35">
      <c r="A54">
        <f t="shared" si="6"/>
        <v>-3.0500000000000034</v>
      </c>
      <c r="B54">
        <f t="shared" si="5"/>
        <v>45.577902966007933</v>
      </c>
      <c r="C54">
        <f t="shared" si="4"/>
        <v>6.7002555615100464E-3</v>
      </c>
      <c r="D54">
        <f t="shared" si="7"/>
        <v>1.8496467470340457E-3</v>
      </c>
    </row>
    <row r="55" spans="1:4" x14ac:dyDescent="0.35">
      <c r="A55">
        <f t="shared" si="6"/>
        <v>-3.0000000000000036</v>
      </c>
      <c r="B55">
        <f t="shared" si="5"/>
        <v>45.683183245253701</v>
      </c>
      <c r="C55">
        <f t="shared" si="4"/>
        <v>7.5011050894841901E-3</v>
      </c>
      <c r="D55">
        <f t="shared" si="7"/>
        <v>2.0852544104593158E-3</v>
      </c>
    </row>
    <row r="56" spans="1:4" x14ac:dyDescent="0.35">
      <c r="A56">
        <f t="shared" si="6"/>
        <v>-2.9500000000000037</v>
      </c>
      <c r="B56">
        <f t="shared" si="5"/>
        <v>45.788463524499477</v>
      </c>
      <c r="C56">
        <f t="shared" si="4"/>
        <v>8.3907900609672421E-3</v>
      </c>
      <c r="D56">
        <f t="shared" si="7"/>
        <v>2.3497168638986388E-3</v>
      </c>
    </row>
    <row r="57" spans="1:4" x14ac:dyDescent="0.35">
      <c r="A57">
        <f t="shared" si="6"/>
        <v>-2.9000000000000039</v>
      </c>
      <c r="B57">
        <f t="shared" si="5"/>
        <v>45.893743803745245</v>
      </c>
      <c r="C57">
        <f t="shared" si="4"/>
        <v>9.3779897336767962E-3</v>
      </c>
      <c r="D57">
        <f t="shared" si="7"/>
        <v>2.6463456015155106E-3</v>
      </c>
    </row>
    <row r="58" spans="1:4" x14ac:dyDescent="0.35">
      <c r="A58">
        <f t="shared" si="6"/>
        <v>-2.8500000000000041</v>
      </c>
      <c r="B58">
        <f t="shared" si="5"/>
        <v>45.999024082991021</v>
      </c>
      <c r="C58">
        <f t="shared" si="4"/>
        <v>1.047203975865761E-2</v>
      </c>
      <c r="D58">
        <f t="shared" si="7"/>
        <v>2.9787920360836552E-3</v>
      </c>
    </row>
    <row r="59" spans="1:4" x14ac:dyDescent="0.35">
      <c r="A59">
        <f t="shared" si="6"/>
        <v>-2.8000000000000043</v>
      </c>
      <c r="B59">
        <f t="shared" si="5"/>
        <v>46.104304362236789</v>
      </c>
      <c r="C59">
        <f t="shared" si="4"/>
        <v>1.1682951053855523E-2</v>
      </c>
      <c r="D59">
        <f t="shared" si="7"/>
        <v>3.3510754316705203E-3</v>
      </c>
    </row>
    <row r="60" spans="1:4" x14ac:dyDescent="0.35">
      <c r="A60">
        <f t="shared" si="6"/>
        <v>-2.7500000000000044</v>
      </c>
      <c r="B60">
        <f t="shared" si="5"/>
        <v>46.209584641482564</v>
      </c>
      <c r="C60">
        <f t="shared" si="4"/>
        <v>1.3021423749058569E-2</v>
      </c>
      <c r="D60">
        <f t="shared" si="7"/>
        <v>3.7676119325930216E-3</v>
      </c>
    </row>
    <row r="61" spans="1:4" x14ac:dyDescent="0.35">
      <c r="A61">
        <f t="shared" si="6"/>
        <v>-2.7000000000000046</v>
      </c>
      <c r="B61">
        <f t="shared" si="5"/>
        <v>46.314864920728333</v>
      </c>
      <c r="C61">
        <f t="shared" si="4"/>
        <v>1.4498855105670489E-2</v>
      </c>
      <c r="D61">
        <f t="shared" si="7"/>
        <v>4.2332445042163065E-3</v>
      </c>
    </row>
    <row r="62" spans="1:4" x14ac:dyDescent="0.35">
      <c r="A62">
        <f t="shared" si="6"/>
        <v>-2.6500000000000048</v>
      </c>
      <c r="B62">
        <f t="shared" si="5"/>
        <v>46.420145199974101</v>
      </c>
      <c r="C62">
        <f t="shared" si="4"/>
        <v>1.6127340217466212E-2</v>
      </c>
      <c r="D62">
        <f t="shared" si="7"/>
        <v>4.7532735481092868E-3</v>
      </c>
    </row>
    <row r="63" spans="1:4" x14ac:dyDescent="0.35">
      <c r="A63">
        <f t="shared" si="6"/>
        <v>-2.600000000000005</v>
      </c>
      <c r="B63">
        <f t="shared" si="5"/>
        <v>46.525425479219876</v>
      </c>
      <c r="C63">
        <f t="shared" si="4"/>
        <v>1.7919664207860907E-2</v>
      </c>
      <c r="D63">
        <f t="shared" si="7"/>
        <v>5.3334878942436457E-3</v>
      </c>
    </row>
    <row r="64" spans="1:4" x14ac:dyDescent="0.35">
      <c r="A64">
        <f t="shared" si="6"/>
        <v>-2.5500000000000052</v>
      </c>
      <c r="B64">
        <f t="shared" si="5"/>
        <v>46.630705758465645</v>
      </c>
      <c r="C64">
        <f t="shared" si="4"/>
        <v>1.9889284559029965E-2</v>
      </c>
      <c r="D64">
        <f t="shared" si="7"/>
        <v>5.9801958061783105E-3</v>
      </c>
    </row>
    <row r="65" spans="1:4" x14ac:dyDescent="0.35">
      <c r="A65">
        <f t="shared" si="6"/>
        <v>-2.5000000000000053</v>
      </c>
      <c r="B65">
        <f t="shared" si="5"/>
        <v>46.735986037711413</v>
      </c>
      <c r="C65">
        <f t="shared" si="4"/>
        <v>2.2050302142681284E-2</v>
      </c>
      <c r="D65">
        <f t="shared" si="7"/>
        <v>6.7002555615100464E-3</v>
      </c>
    </row>
    <row r="66" spans="1:4" x14ac:dyDescent="0.35">
      <c r="A66">
        <f t="shared" si="6"/>
        <v>-2.4500000000000055</v>
      </c>
      <c r="B66">
        <f t="shared" si="5"/>
        <v>46.841266316957189</v>
      </c>
      <c r="C66">
        <f t="shared" si="4"/>
        <v>2.4417419476118345E-2</v>
      </c>
      <c r="D66">
        <f t="shared" si="7"/>
        <v>7.5011050894841901E-3</v>
      </c>
    </row>
    <row r="67" spans="1:4" x14ac:dyDescent="0.35">
      <c r="A67">
        <f t="shared" si="6"/>
        <v>-2.4000000000000057</v>
      </c>
      <c r="B67">
        <f t="shared" si="5"/>
        <v>46.946546596202957</v>
      </c>
      <c r="C67">
        <f t="shared" si="4"/>
        <v>2.700588470559059E-2</v>
      </c>
      <c r="D67">
        <f t="shared" si="7"/>
        <v>8.3907900609672421E-3</v>
      </c>
    </row>
    <row r="68" spans="1:4" x14ac:dyDescent="0.35">
      <c r="A68">
        <f t="shared" si="6"/>
        <v>-2.3500000000000059</v>
      </c>
      <c r="B68">
        <f t="shared" si="5"/>
        <v>47.051826875448725</v>
      </c>
      <c r="C68">
        <f t="shared" si="4"/>
        <v>2.9831419827300948E-2</v>
      </c>
      <c r="D68">
        <f t="shared" si="7"/>
        <v>9.3779897336767962E-3</v>
      </c>
    </row>
    <row r="69" spans="1:4" x14ac:dyDescent="0.35">
      <c r="A69">
        <f t="shared" si="6"/>
        <v>-2.300000000000006</v>
      </c>
      <c r="B69">
        <f t="shared" si="5"/>
        <v>47.157107154694501</v>
      </c>
      <c r="C69">
        <f t="shared" si="4"/>
        <v>3.2910131700565608E-2</v>
      </c>
      <c r="D69">
        <f t="shared" si="7"/>
        <v>1.047203975865761E-2</v>
      </c>
    </row>
    <row r="70" spans="1:4" x14ac:dyDescent="0.35">
      <c r="A70">
        <f t="shared" si="6"/>
        <v>-2.2500000000000062</v>
      </c>
      <c r="B70">
        <f t="shared" si="5"/>
        <v>47.262387433940269</v>
      </c>
      <c r="C70">
        <f t="shared" si="4"/>
        <v>3.6258404493318533E-2</v>
      </c>
      <c r="D70">
        <f t="shared" si="7"/>
        <v>1.1682951053855523E-2</v>
      </c>
    </row>
    <row r="71" spans="1:4" x14ac:dyDescent="0.35">
      <c r="A71">
        <f t="shared" si="6"/>
        <v>-2.2000000000000064</v>
      </c>
      <c r="B71">
        <f t="shared" si="5"/>
        <v>47.367667713186044</v>
      </c>
      <c r="C71">
        <f t="shared" si="4"/>
        <v>3.9892772333153199E-2</v>
      </c>
      <c r="D71">
        <f t="shared" si="7"/>
        <v>1.3021423749058569E-2</v>
      </c>
    </row>
    <row r="72" spans="1:4" x14ac:dyDescent="0.35">
      <c r="A72">
        <f t="shared" si="6"/>
        <v>-2.1500000000000066</v>
      </c>
      <c r="B72">
        <f t="shared" si="5"/>
        <v>47.472947992431813</v>
      </c>
      <c r="C72">
        <f t="shared" si="4"/>
        <v>4.382977112280334E-2</v>
      </c>
      <c r="D72">
        <f t="shared" si="7"/>
        <v>1.4498855105670489E-2</v>
      </c>
    </row>
    <row r="73" spans="1:4" x14ac:dyDescent="0.35">
      <c r="A73">
        <f t="shared" si="6"/>
        <v>-2.1000000000000068</v>
      </c>
      <c r="B73">
        <f t="shared" si="5"/>
        <v>47.578228271677588</v>
      </c>
      <c r="C73">
        <f t="shared" si="4"/>
        <v>4.8085768722214935E-2</v>
      </c>
      <c r="D73">
        <f t="shared" si="7"/>
        <v>1.6127340217466212E-2</v>
      </c>
    </row>
    <row r="74" spans="1:4" x14ac:dyDescent="0.35">
      <c r="A74">
        <f t="shared" si="6"/>
        <v>-2.0500000000000069</v>
      </c>
      <c r="B74">
        <f t="shared" si="5"/>
        <v>47.683508550923356</v>
      </c>
      <c r="C74">
        <f t="shared" si="4"/>
        <v>5.2676773004108904E-2</v>
      </c>
      <c r="D74">
        <f t="shared" si="7"/>
        <v>1.7919664207860907E-2</v>
      </c>
    </row>
    <row r="75" spans="1:4" x14ac:dyDescent="0.35">
      <c r="A75">
        <f t="shared" si="6"/>
        <v>-2.0000000000000071</v>
      </c>
      <c r="B75">
        <f t="shared" si="5"/>
        <v>47.788788830169125</v>
      </c>
      <c r="C75">
        <f t="shared" si="4"/>
        <v>5.7618217658942907E-2</v>
      </c>
      <c r="D75">
        <f t="shared" si="7"/>
        <v>1.9889284559029965E-2</v>
      </c>
    </row>
    <row r="76" spans="1:4" x14ac:dyDescent="0.35">
      <c r="A76">
        <f t="shared" si="6"/>
        <v>-1.9500000000000071</v>
      </c>
      <c r="B76">
        <f t="shared" si="5"/>
        <v>47.8940691094149</v>
      </c>
      <c r="C76">
        <f t="shared" si="4"/>
        <v>6.2924726059680677E-2</v>
      </c>
      <c r="D76">
        <f t="shared" si="7"/>
        <v>2.2050302142681284E-2</v>
      </c>
    </row>
    <row r="77" spans="1:4" x14ac:dyDescent="0.35">
      <c r="A77">
        <f t="shared" si="6"/>
        <v>-1.900000000000007</v>
      </c>
      <c r="B77">
        <f t="shared" si="5"/>
        <v>47.999349388660669</v>
      </c>
      <c r="C77">
        <f t="shared" si="4"/>
        <v>6.8609853996107487E-2</v>
      </c>
      <c r="D77">
        <f t="shared" si="7"/>
        <v>2.4417419476118345E-2</v>
      </c>
    </row>
    <row r="78" spans="1:4" x14ac:dyDescent="0.35">
      <c r="A78">
        <f t="shared" si="6"/>
        <v>-1.850000000000007</v>
      </c>
      <c r="B78">
        <f t="shared" si="5"/>
        <v>48.104629667906444</v>
      </c>
      <c r="C78">
        <f t="shared" si="4"/>
        <v>7.4685812649714314E-2</v>
      </c>
      <c r="D78">
        <f t="shared" si="7"/>
        <v>2.700588470559059E-2</v>
      </c>
    </row>
    <row r="79" spans="1:4" x14ac:dyDescent="0.35">
      <c r="A79">
        <f t="shared" si="6"/>
        <v>-1.8000000000000069</v>
      </c>
      <c r="B79">
        <f t="shared" si="5"/>
        <v>48.209909947152212</v>
      </c>
      <c r="C79">
        <f t="shared" si="4"/>
        <v>8.1163173797966212E-2</v>
      </c>
      <c r="D79">
        <f t="shared" si="7"/>
        <v>2.9831419827300948E-2</v>
      </c>
    </row>
    <row r="80" spans="1:4" x14ac:dyDescent="0.35">
      <c r="A80">
        <f t="shared" si="6"/>
        <v>-1.7500000000000069</v>
      </c>
      <c r="B80">
        <f t="shared" si="5"/>
        <v>48.315190226397988</v>
      </c>
      <c r="C80">
        <f t="shared" si="4"/>
        <v>8.8050559902822512E-2</v>
      </c>
      <c r="D80">
        <f t="shared" si="7"/>
        <v>3.2910131700565608E-2</v>
      </c>
    </row>
    <row r="81" spans="1:4" x14ac:dyDescent="0.35">
      <c r="A81">
        <f t="shared" si="6"/>
        <v>-1.7000000000000068</v>
      </c>
      <c r="B81">
        <f t="shared" si="5"/>
        <v>48.420470505643756</v>
      </c>
      <c r="C81">
        <f t="shared" si="4"/>
        <v>9.5354322441383171E-2</v>
      </c>
      <c r="D81">
        <f t="shared" si="7"/>
        <v>3.6258404493318533E-2</v>
      </c>
    </row>
    <row r="82" spans="1:4" x14ac:dyDescent="0.35">
      <c r="A82">
        <f t="shared" si="6"/>
        <v>-1.6500000000000068</v>
      </c>
      <c r="B82">
        <f t="shared" si="5"/>
        <v>48.525750784889524</v>
      </c>
      <c r="C82">
        <f t="shared" si="4"/>
        <v>0.10307821256203414</v>
      </c>
      <c r="D82">
        <f t="shared" si="7"/>
        <v>3.9892772333153199E-2</v>
      </c>
    </row>
    <row r="83" spans="1:4" x14ac:dyDescent="0.35">
      <c r="A83">
        <f t="shared" si="6"/>
        <v>-1.6000000000000068</v>
      </c>
      <c r="B83">
        <f t="shared" si="5"/>
        <v>48.6310310641353</v>
      </c>
      <c r="C83">
        <f t="shared" si="4"/>
        <v>0.1112230488798211</v>
      </c>
      <c r="D83">
        <f t="shared" si="7"/>
        <v>4.382977112280334E-2</v>
      </c>
    </row>
    <row r="84" spans="1:4" x14ac:dyDescent="0.35">
      <c r="A84">
        <f t="shared" si="6"/>
        <v>-1.5500000000000067</v>
      </c>
      <c r="B84">
        <f t="shared" si="5"/>
        <v>48.736311343381068</v>
      </c>
      <c r="C84">
        <f t="shared" si="4"/>
        <v>0.11978638793929315</v>
      </c>
      <c r="D84">
        <f t="shared" si="7"/>
        <v>4.8085768722214935E-2</v>
      </c>
    </row>
    <row r="85" spans="1:4" x14ac:dyDescent="0.35">
      <c r="A85">
        <f t="shared" si="6"/>
        <v>-1.5000000000000067</v>
      </c>
      <c r="B85">
        <f t="shared" si="5"/>
        <v>48.841591622626844</v>
      </c>
      <c r="C85">
        <f t="shared" si="4"/>
        <v>0.12876220354825577</v>
      </c>
      <c r="D85">
        <f t="shared" si="7"/>
        <v>5.2676773004108904E-2</v>
      </c>
    </row>
    <row r="86" spans="1:4" x14ac:dyDescent="0.35">
      <c r="A86">
        <f t="shared" si="6"/>
        <v>-1.4500000000000066</v>
      </c>
      <c r="B86">
        <f t="shared" si="5"/>
        <v>48.946871901872612</v>
      </c>
      <c r="C86">
        <f t="shared" si="4"/>
        <v>0.13814058179593361</v>
      </c>
      <c r="D86">
        <f t="shared" si="7"/>
        <v>5.7618217658942907E-2</v>
      </c>
    </row>
    <row r="87" spans="1:4" x14ac:dyDescent="0.35">
      <c r="A87">
        <f t="shared" si="6"/>
        <v>-1.4000000000000066</v>
      </c>
      <c r="B87">
        <f t="shared" si="5"/>
        <v>49.052152181118387</v>
      </c>
      <c r="C87">
        <f t="shared" si="4"/>
        <v>0.14790743908643475</v>
      </c>
      <c r="D87">
        <f t="shared" si="7"/>
        <v>6.2924726059680677E-2</v>
      </c>
    </row>
    <row r="88" spans="1:4" x14ac:dyDescent="0.35">
      <c r="A88">
        <f t="shared" si="6"/>
        <v>-1.3500000000000065</v>
      </c>
      <c r="B88">
        <f t="shared" si="5"/>
        <v>49.157432460364156</v>
      </c>
      <c r="C88">
        <f t="shared" si="4"/>
        <v>0.15804427091466802</v>
      </c>
      <c r="D88">
        <f t="shared" si="7"/>
        <v>6.8609853996107487E-2</v>
      </c>
    </row>
    <row r="89" spans="1:4" x14ac:dyDescent="0.35">
      <c r="A89">
        <f t="shared" si="6"/>
        <v>-1.3000000000000065</v>
      </c>
      <c r="B89">
        <f t="shared" si="5"/>
        <v>49.262712739609931</v>
      </c>
      <c r="C89">
        <f t="shared" si="4"/>
        <v>0.16852793935858928</v>
      </c>
      <c r="D89">
        <f t="shared" si="7"/>
        <v>7.4685812649714314E-2</v>
      </c>
    </row>
    <row r="90" spans="1:4" x14ac:dyDescent="0.35">
      <c r="A90">
        <f t="shared" si="6"/>
        <v>-1.2500000000000064</v>
      </c>
      <c r="B90">
        <f t="shared" si="5"/>
        <v>49.367993018855699</v>
      </c>
      <c r="C90">
        <f t="shared" si="4"/>
        <v>0.17933050733160047</v>
      </c>
      <c r="D90">
        <f t="shared" si="7"/>
        <v>8.1163173797966212E-2</v>
      </c>
    </row>
    <row r="91" spans="1:4" x14ac:dyDescent="0.35">
      <c r="A91">
        <f t="shared" si="6"/>
        <v>-1.2000000000000064</v>
      </c>
      <c r="B91">
        <f t="shared" si="5"/>
        <v>49.473273298101475</v>
      </c>
      <c r="C91">
        <f t="shared" si="4"/>
        <v>0.19041912750727322</v>
      </c>
      <c r="D91">
        <f t="shared" si="7"/>
        <v>8.8050559902822512E-2</v>
      </c>
    </row>
    <row r="92" spans="1:4" x14ac:dyDescent="0.35">
      <c r="A92">
        <f t="shared" si="6"/>
        <v>-1.1500000000000064</v>
      </c>
      <c r="B92">
        <f t="shared" si="5"/>
        <v>49.578553577347243</v>
      </c>
      <c r="C92">
        <f t="shared" si="4"/>
        <v>0.20175599347423381</v>
      </c>
      <c r="D92">
        <f t="shared" si="7"/>
        <v>9.5354322441383171E-2</v>
      </c>
    </row>
    <row r="93" spans="1:4" x14ac:dyDescent="0.35">
      <c r="A93">
        <f t="shared" si="6"/>
        <v>-1.1000000000000063</v>
      </c>
      <c r="B93">
        <f t="shared" si="5"/>
        <v>49.683833856593012</v>
      </c>
      <c r="C93">
        <f t="shared" si="4"/>
        <v>0.21329836008602401</v>
      </c>
      <c r="D93">
        <f t="shared" si="7"/>
        <v>0.10307821256203414</v>
      </c>
    </row>
    <row r="94" spans="1:4" x14ac:dyDescent="0.35">
      <c r="A94">
        <f t="shared" si="6"/>
        <v>-1.0500000000000063</v>
      </c>
      <c r="B94">
        <f t="shared" si="5"/>
        <v>49.789114135838787</v>
      </c>
      <c r="C94">
        <f t="shared" si="4"/>
        <v>0.22499863912943704</v>
      </c>
      <c r="D94">
        <f t="shared" si="7"/>
        <v>0.1112230488798211</v>
      </c>
    </row>
    <row r="95" spans="1:4" x14ac:dyDescent="0.35">
      <c r="A95">
        <f t="shared" si="6"/>
        <v>-1.0000000000000062</v>
      </c>
      <c r="B95">
        <f t="shared" si="5"/>
        <v>49.894394415084555</v>
      </c>
      <c r="C95">
        <f t="shared" si="4"/>
        <v>0.23680457534321936</v>
      </c>
      <c r="D95">
        <f t="shared" si="7"/>
        <v>0.11978638793929315</v>
      </c>
    </row>
    <row r="96" spans="1:4" x14ac:dyDescent="0.35">
      <c r="A96">
        <f t="shared" si="6"/>
        <v>-0.95000000000000617</v>
      </c>
      <c r="B96">
        <f t="shared" si="5"/>
        <v>49.999674694330331</v>
      </c>
      <c r="C96">
        <f t="shared" si="4"/>
        <v>0.24865950648372862</v>
      </c>
      <c r="D96">
        <f t="shared" si="7"/>
        <v>0.12876220354825577</v>
      </c>
    </row>
    <row r="97" spans="1:4" x14ac:dyDescent="0.35">
      <c r="A97">
        <f t="shared" si="6"/>
        <v>-0.90000000000000613</v>
      </c>
      <c r="B97">
        <f t="shared" si="5"/>
        <v>50.104954973576099</v>
      </c>
      <c r="C97">
        <f t="shared" si="4"/>
        <v>0.2605027095711378</v>
      </c>
      <c r="D97">
        <f t="shared" si="7"/>
        <v>0.13814058179593361</v>
      </c>
    </row>
    <row r="98" spans="1:4" x14ac:dyDescent="0.35">
      <c r="A98">
        <f t="shared" si="6"/>
        <v>-0.85000000000000608</v>
      </c>
      <c r="B98">
        <f t="shared" si="5"/>
        <v>50.210235252821874</v>
      </c>
      <c r="C98">
        <f t="shared" si="4"/>
        <v>0.27226983368486285</v>
      </c>
      <c r="D98">
        <f t="shared" si="7"/>
        <v>0.14790743908643475</v>
      </c>
    </row>
    <row r="99" spans="1:4" x14ac:dyDescent="0.35">
      <c r="A99">
        <f t="shared" si="6"/>
        <v>-0.80000000000000604</v>
      </c>
      <c r="B99">
        <f t="shared" si="5"/>
        <v>50.315515532067643</v>
      </c>
      <c r="C99">
        <f t="shared" ref="C99:C162" si="8">_xlfn.T.DIST(A99,$G$12,FALSE)</f>
        <v>0.28389341774567617</v>
      </c>
      <c r="D99">
        <f t="shared" si="7"/>
        <v>0.15804427091466802</v>
      </c>
    </row>
    <row r="100" spans="1:4" x14ac:dyDescent="0.35">
      <c r="A100">
        <f t="shared" si="6"/>
        <v>-0.750000000000006</v>
      </c>
      <c r="B100">
        <f t="shared" ref="B100:B163" si="9">$G$5+A100*$G$11</f>
        <v>50.420795811313418</v>
      </c>
      <c r="C100">
        <f t="shared" si="8"/>
        <v>0.29530348966950626</v>
      </c>
      <c r="D100">
        <f t="shared" si="7"/>
        <v>0.16852793935858928</v>
      </c>
    </row>
    <row r="101" spans="1:4" x14ac:dyDescent="0.35">
      <c r="A101">
        <f t="shared" ref="A101:A164" si="10">A100+0.05</f>
        <v>-0.70000000000000595</v>
      </c>
      <c r="B101">
        <f t="shared" si="9"/>
        <v>50.526076090559187</v>
      </c>
      <c r="C101">
        <f t="shared" si="8"/>
        <v>0.30642824115777911</v>
      </c>
      <c r="D101">
        <f t="shared" si="7"/>
        <v>0.17933050733160047</v>
      </c>
    </row>
    <row r="102" spans="1:4" x14ac:dyDescent="0.35">
      <c r="A102">
        <f t="shared" si="10"/>
        <v>-0.65000000000000591</v>
      </c>
      <c r="B102">
        <f t="shared" si="9"/>
        <v>50.631356369804962</v>
      </c>
      <c r="C102">
        <f t="shared" si="8"/>
        <v>0.31719477026207782</v>
      </c>
      <c r="D102">
        <f t="shared" si="7"/>
        <v>0.19041912750727322</v>
      </c>
    </row>
    <row r="103" spans="1:4" x14ac:dyDescent="0.35">
      <c r="A103">
        <f t="shared" si="10"/>
        <v>-0.60000000000000586</v>
      </c>
      <c r="B103">
        <f t="shared" si="9"/>
        <v>50.73663664905073</v>
      </c>
      <c r="C103">
        <f t="shared" si="8"/>
        <v>0.32752988179298531</v>
      </c>
      <c r="D103">
        <f t="shared" si="7"/>
        <v>0.20175599347423381</v>
      </c>
    </row>
    <row r="104" spans="1:4" x14ac:dyDescent="0.35">
      <c r="A104">
        <f t="shared" si="10"/>
        <v>-0.55000000000000582</v>
      </c>
      <c r="B104">
        <f t="shared" si="9"/>
        <v>50.841916928296499</v>
      </c>
      <c r="C104">
        <f t="shared" si="8"/>
        <v>0.33736093370341957</v>
      </c>
      <c r="D104">
        <f t="shared" si="7"/>
        <v>0.21329836008602401</v>
      </c>
    </row>
    <row r="105" spans="1:4" x14ac:dyDescent="0.35">
      <c r="A105">
        <f t="shared" si="10"/>
        <v>-0.50000000000000577</v>
      </c>
      <c r="B105">
        <f t="shared" si="9"/>
        <v>50.947197207542274</v>
      </c>
      <c r="C105">
        <f t="shared" si="8"/>
        <v>0.3466167158353175</v>
      </c>
      <c r="D105">
        <f t="shared" si="7"/>
        <v>0.22499863912943704</v>
      </c>
    </row>
    <row r="106" spans="1:4" x14ac:dyDescent="0.35">
      <c r="A106">
        <f t="shared" si="10"/>
        <v>-0.45000000000000578</v>
      </c>
      <c r="B106">
        <f t="shared" si="9"/>
        <v>51.052477486788042</v>
      </c>
      <c r="C106">
        <f t="shared" si="8"/>
        <v>0.35522834594263486</v>
      </c>
      <c r="D106">
        <f t="shared" si="7"/>
        <v>0.23680457534321936</v>
      </c>
    </row>
    <row r="107" spans="1:4" x14ac:dyDescent="0.35">
      <c r="A107">
        <f t="shared" si="10"/>
        <v>-0.4000000000000058</v>
      </c>
      <c r="B107">
        <f t="shared" si="9"/>
        <v>51.157757766033818</v>
      </c>
      <c r="C107">
        <f t="shared" si="8"/>
        <v>0.36313016675558774</v>
      </c>
      <c r="D107">
        <f t="shared" si="7"/>
        <v>0.24865950648372862</v>
      </c>
    </row>
    <row r="108" spans="1:4" x14ac:dyDescent="0.35">
      <c r="A108">
        <f t="shared" si="10"/>
        <v>-0.35000000000000581</v>
      </c>
      <c r="B108">
        <f t="shared" si="9"/>
        <v>51.263038045279586</v>
      </c>
      <c r="C108">
        <f t="shared" si="8"/>
        <v>0.37026062708506108</v>
      </c>
      <c r="D108">
        <f t="shared" si="7"/>
        <v>0.2605027095711378</v>
      </c>
    </row>
    <row r="109" spans="1:4" x14ac:dyDescent="0.35">
      <c r="A109">
        <f t="shared" si="10"/>
        <v>-0.30000000000000582</v>
      </c>
      <c r="B109">
        <f t="shared" si="9"/>
        <v>51.368318324525362</v>
      </c>
      <c r="C109">
        <f t="shared" si="8"/>
        <v>0.37656312962559563</v>
      </c>
      <c r="D109">
        <f t="shared" si="7"/>
        <v>0.27226983368486285</v>
      </c>
    </row>
    <row r="110" spans="1:4" x14ac:dyDescent="0.35">
      <c r="A110">
        <f t="shared" si="10"/>
        <v>-0.25000000000000583</v>
      </c>
      <c r="B110">
        <f t="shared" si="9"/>
        <v>51.47359860377113</v>
      </c>
      <c r="C110">
        <f t="shared" si="8"/>
        <v>0.38198682823059565</v>
      </c>
      <c r="D110">
        <f t="shared" si="7"/>
        <v>0.28389341774567617</v>
      </c>
    </row>
    <row r="111" spans="1:4" x14ac:dyDescent="0.35">
      <c r="A111">
        <f t="shared" si="10"/>
        <v>-0.20000000000000584</v>
      </c>
      <c r="B111">
        <f t="shared" si="9"/>
        <v>51.578878883016905</v>
      </c>
      <c r="C111">
        <f t="shared" si="8"/>
        <v>0.38648735801961398</v>
      </c>
      <c r="D111">
        <f t="shared" ref="D111:D174" si="11">C100</f>
        <v>0.29530348966950626</v>
      </c>
    </row>
    <row r="112" spans="1:4" x14ac:dyDescent="0.35">
      <c r="A112">
        <f t="shared" si="10"/>
        <v>-0.15000000000000585</v>
      </c>
      <c r="B112">
        <f t="shared" si="9"/>
        <v>51.684159162262674</v>
      </c>
      <c r="C112">
        <f t="shared" si="8"/>
        <v>0.39002748273363458</v>
      </c>
      <c r="D112">
        <f t="shared" si="11"/>
        <v>0.30642824115777911</v>
      </c>
    </row>
    <row r="113" spans="1:4" x14ac:dyDescent="0.35">
      <c r="A113">
        <f t="shared" si="10"/>
        <v>-0.10000000000000585</v>
      </c>
      <c r="B113">
        <f t="shared" si="9"/>
        <v>51.789439441508442</v>
      </c>
      <c r="C113">
        <f t="shared" si="8"/>
        <v>0.39257764526209188</v>
      </c>
      <c r="D113">
        <f t="shared" si="11"/>
        <v>0.31719477026207782</v>
      </c>
    </row>
    <row r="114" spans="1:4" x14ac:dyDescent="0.35">
      <c r="A114">
        <f t="shared" si="10"/>
        <v>-5.0000000000005845E-2</v>
      </c>
      <c r="B114">
        <f t="shared" si="9"/>
        <v>51.894719720754217</v>
      </c>
      <c r="C114">
        <f t="shared" si="8"/>
        <v>0.39411640919001467</v>
      </c>
      <c r="D114">
        <f t="shared" si="11"/>
        <v>0.32752988179298531</v>
      </c>
    </row>
    <row r="115" spans="1:4" x14ac:dyDescent="0.35">
      <c r="A115">
        <f t="shared" si="10"/>
        <v>-5.8425486670898863E-15</v>
      </c>
      <c r="B115">
        <f t="shared" si="9"/>
        <v>51.999999999999986</v>
      </c>
      <c r="C115">
        <f t="shared" si="8"/>
        <v>0.39463078150433906</v>
      </c>
      <c r="D115">
        <f t="shared" si="11"/>
        <v>0.33736093370341957</v>
      </c>
    </row>
    <row r="116" spans="1:4" x14ac:dyDescent="0.35">
      <c r="A116">
        <f t="shared" si="10"/>
        <v>4.999999999999416E-2</v>
      </c>
      <c r="B116">
        <f t="shared" si="9"/>
        <v>52.105280279245761</v>
      </c>
      <c r="C116">
        <f t="shared" si="8"/>
        <v>0.39411640919001489</v>
      </c>
      <c r="D116">
        <f t="shared" si="11"/>
        <v>0.3466167158353175</v>
      </c>
    </row>
    <row r="117" spans="1:4" x14ac:dyDescent="0.35">
      <c r="A117">
        <f t="shared" si="10"/>
        <v>9.9999999999994163E-2</v>
      </c>
      <c r="B117">
        <f t="shared" si="9"/>
        <v>52.21056055849153</v>
      </c>
      <c r="C117">
        <f t="shared" si="8"/>
        <v>0.39257764526209232</v>
      </c>
      <c r="D117">
        <f t="shared" si="11"/>
        <v>0.35522834594263486</v>
      </c>
    </row>
    <row r="118" spans="1:4" x14ac:dyDescent="0.35">
      <c r="A118">
        <f t="shared" si="10"/>
        <v>0.14999999999999417</v>
      </c>
      <c r="B118">
        <f t="shared" si="9"/>
        <v>52.315840837737305</v>
      </c>
      <c r="C118">
        <f t="shared" si="8"/>
        <v>0.39002748273363524</v>
      </c>
      <c r="D118">
        <f t="shared" si="11"/>
        <v>0.36313016675558774</v>
      </c>
    </row>
    <row r="119" spans="1:4" x14ac:dyDescent="0.35">
      <c r="A119">
        <f t="shared" si="10"/>
        <v>0.19999999999999418</v>
      </c>
      <c r="B119">
        <f t="shared" si="9"/>
        <v>52.421121116983073</v>
      </c>
      <c r="C119">
        <f t="shared" si="8"/>
        <v>0.38648735801961487</v>
      </c>
      <c r="D119">
        <f t="shared" si="11"/>
        <v>0.37026062708506108</v>
      </c>
    </row>
    <row r="120" spans="1:4" x14ac:dyDescent="0.35">
      <c r="A120">
        <f t="shared" si="10"/>
        <v>0.24999999999999417</v>
      </c>
      <c r="B120">
        <f t="shared" si="9"/>
        <v>52.526401396228842</v>
      </c>
      <c r="C120">
        <f t="shared" si="8"/>
        <v>0.38198682823059676</v>
      </c>
      <c r="D120">
        <f t="shared" si="11"/>
        <v>0.37656312962559563</v>
      </c>
    </row>
    <row r="121" spans="1:4" x14ac:dyDescent="0.35">
      <c r="A121">
        <f t="shared" si="10"/>
        <v>0.29999999999999416</v>
      </c>
      <c r="B121">
        <f t="shared" si="9"/>
        <v>52.631681675474617</v>
      </c>
      <c r="C121">
        <f t="shared" si="8"/>
        <v>0.37656312962559696</v>
      </c>
      <c r="D121">
        <f t="shared" si="11"/>
        <v>0.38198682823059565</v>
      </c>
    </row>
    <row r="122" spans="1:4" x14ac:dyDescent="0.35">
      <c r="A122">
        <f t="shared" si="10"/>
        <v>0.34999999999999415</v>
      </c>
      <c r="B122">
        <f t="shared" si="9"/>
        <v>52.736961954720385</v>
      </c>
      <c r="C122">
        <f t="shared" si="8"/>
        <v>0.37026062708506263</v>
      </c>
      <c r="D122">
        <f t="shared" si="11"/>
        <v>0.38648735801961398</v>
      </c>
    </row>
    <row r="123" spans="1:4" x14ac:dyDescent="0.35">
      <c r="A123">
        <f t="shared" si="10"/>
        <v>0.39999999999999414</v>
      </c>
      <c r="B123">
        <f t="shared" si="9"/>
        <v>52.842242233966161</v>
      </c>
      <c r="C123">
        <f t="shared" si="8"/>
        <v>0.36313016675558951</v>
      </c>
      <c r="D123">
        <f t="shared" si="11"/>
        <v>0.39002748273363458</v>
      </c>
    </row>
    <row r="124" spans="1:4" x14ac:dyDescent="0.35">
      <c r="A124">
        <f t="shared" si="10"/>
        <v>0.44999999999999413</v>
      </c>
      <c r="B124">
        <f t="shared" si="9"/>
        <v>52.947522513211929</v>
      </c>
      <c r="C124">
        <f t="shared" si="8"/>
        <v>0.3552283459426368</v>
      </c>
      <c r="D124">
        <f t="shared" si="11"/>
        <v>0.39257764526209188</v>
      </c>
    </row>
    <row r="125" spans="1:4" x14ac:dyDescent="0.35">
      <c r="A125">
        <f t="shared" si="10"/>
        <v>0.49999999999999412</v>
      </c>
      <c r="B125">
        <f t="shared" si="9"/>
        <v>53.052802792457705</v>
      </c>
      <c r="C125">
        <f t="shared" si="8"/>
        <v>0.34661671583531956</v>
      </c>
      <c r="D125">
        <f t="shared" si="11"/>
        <v>0.39411640919001467</v>
      </c>
    </row>
    <row r="126" spans="1:4" x14ac:dyDescent="0.35">
      <c r="A126">
        <f t="shared" si="10"/>
        <v>0.54999999999999416</v>
      </c>
      <c r="B126">
        <f t="shared" si="9"/>
        <v>53.158083071703473</v>
      </c>
      <c r="C126">
        <f t="shared" si="8"/>
        <v>0.33736093370342191</v>
      </c>
      <c r="D126">
        <f t="shared" si="11"/>
        <v>0.39463078150433906</v>
      </c>
    </row>
    <row r="127" spans="1:4" x14ac:dyDescent="0.35">
      <c r="A127">
        <f t="shared" si="10"/>
        <v>0.5999999999999942</v>
      </c>
      <c r="B127">
        <f t="shared" si="9"/>
        <v>53.263363350949248</v>
      </c>
      <c r="C127">
        <f t="shared" si="8"/>
        <v>0.32752988179298775</v>
      </c>
      <c r="D127">
        <f t="shared" si="11"/>
        <v>0.39411640919001489</v>
      </c>
    </row>
    <row r="128" spans="1:4" x14ac:dyDescent="0.35">
      <c r="A128">
        <f t="shared" si="10"/>
        <v>0.64999999999999425</v>
      </c>
      <c r="B128">
        <f t="shared" si="9"/>
        <v>53.368643630195017</v>
      </c>
      <c r="C128">
        <f t="shared" si="8"/>
        <v>0.31719477026208032</v>
      </c>
      <c r="D128">
        <f t="shared" si="11"/>
        <v>0.39257764526209232</v>
      </c>
    </row>
    <row r="129" spans="1:4" x14ac:dyDescent="0.35">
      <c r="A129">
        <f t="shared" si="10"/>
        <v>0.69999999999999429</v>
      </c>
      <c r="B129">
        <f t="shared" si="9"/>
        <v>53.473923909440785</v>
      </c>
      <c r="C129">
        <f t="shared" si="8"/>
        <v>0.30642824115778167</v>
      </c>
      <c r="D129">
        <f t="shared" si="11"/>
        <v>0.39002748273363524</v>
      </c>
    </row>
    <row r="130" spans="1:4" x14ac:dyDescent="0.35">
      <c r="A130">
        <f t="shared" si="10"/>
        <v>0.74999999999999434</v>
      </c>
      <c r="B130">
        <f t="shared" si="9"/>
        <v>53.57920418868656</v>
      </c>
      <c r="C130">
        <f t="shared" si="8"/>
        <v>0.29530348966950876</v>
      </c>
      <c r="D130">
        <f t="shared" si="11"/>
        <v>0.38648735801961487</v>
      </c>
    </row>
    <row r="131" spans="1:4" x14ac:dyDescent="0.35">
      <c r="A131">
        <f t="shared" si="10"/>
        <v>0.79999999999999438</v>
      </c>
      <c r="B131">
        <f t="shared" si="9"/>
        <v>53.684484467932329</v>
      </c>
      <c r="C131">
        <f t="shared" si="8"/>
        <v>0.28389341774567878</v>
      </c>
      <c r="D131">
        <f t="shared" si="11"/>
        <v>0.38198682823059676</v>
      </c>
    </row>
    <row r="132" spans="1:4" x14ac:dyDescent="0.35">
      <c r="A132">
        <f t="shared" si="10"/>
        <v>0.84999999999999443</v>
      </c>
      <c r="B132">
        <f t="shared" si="9"/>
        <v>53.789764747178104</v>
      </c>
      <c r="C132">
        <f t="shared" si="8"/>
        <v>0.27226983368486563</v>
      </c>
      <c r="D132">
        <f t="shared" si="11"/>
        <v>0.37656312962559696</v>
      </c>
    </row>
    <row r="133" spans="1:4" x14ac:dyDescent="0.35">
      <c r="A133">
        <f t="shared" si="10"/>
        <v>0.89999999999999447</v>
      </c>
      <c r="B133">
        <f t="shared" si="9"/>
        <v>53.895045026423873</v>
      </c>
      <c r="C133">
        <f t="shared" si="8"/>
        <v>0.26050270957114058</v>
      </c>
      <c r="D133">
        <f t="shared" si="11"/>
        <v>0.37026062708506263</v>
      </c>
    </row>
    <row r="134" spans="1:4" x14ac:dyDescent="0.35">
      <c r="A134">
        <f t="shared" si="10"/>
        <v>0.94999999999999452</v>
      </c>
      <c r="B134">
        <f t="shared" si="9"/>
        <v>54.000325305669648</v>
      </c>
      <c r="C134">
        <f t="shared" si="8"/>
        <v>0.24865950648373136</v>
      </c>
      <c r="D134">
        <f t="shared" si="11"/>
        <v>0.36313016675558951</v>
      </c>
    </row>
    <row r="135" spans="1:4" x14ac:dyDescent="0.35">
      <c r="A135">
        <f t="shared" si="10"/>
        <v>0.99999999999999456</v>
      </c>
      <c r="B135">
        <f t="shared" si="9"/>
        <v>54.105605584915416</v>
      </c>
      <c r="C135">
        <f t="shared" si="8"/>
        <v>0.23680457534322211</v>
      </c>
      <c r="D135">
        <f t="shared" si="11"/>
        <v>0.3552283459426368</v>
      </c>
    </row>
    <row r="136" spans="1:4" x14ac:dyDescent="0.35">
      <c r="A136">
        <f t="shared" si="10"/>
        <v>1.0499999999999945</v>
      </c>
      <c r="B136">
        <f t="shared" si="9"/>
        <v>54.210885864161192</v>
      </c>
      <c r="C136">
        <f t="shared" si="8"/>
        <v>0.22499863912943982</v>
      </c>
      <c r="D136">
        <f t="shared" si="11"/>
        <v>0.34661671583531956</v>
      </c>
    </row>
    <row r="137" spans="1:4" x14ac:dyDescent="0.35">
      <c r="A137">
        <f t="shared" si="10"/>
        <v>1.0999999999999945</v>
      </c>
      <c r="B137">
        <f t="shared" si="9"/>
        <v>54.31616614340696</v>
      </c>
      <c r="C137">
        <f t="shared" si="8"/>
        <v>0.21329836008602673</v>
      </c>
      <c r="D137">
        <f t="shared" si="11"/>
        <v>0.33736093370342191</v>
      </c>
    </row>
    <row r="138" spans="1:4" x14ac:dyDescent="0.35">
      <c r="A138">
        <f t="shared" si="10"/>
        <v>1.1499999999999946</v>
      </c>
      <c r="B138">
        <f t="shared" si="9"/>
        <v>54.421446422652735</v>
      </c>
      <c r="C138">
        <f t="shared" si="8"/>
        <v>0.20175599347423653</v>
      </c>
      <c r="D138">
        <f t="shared" si="11"/>
        <v>0.32752988179298775</v>
      </c>
    </row>
    <row r="139" spans="1:4" x14ac:dyDescent="0.35">
      <c r="A139">
        <f t="shared" si="10"/>
        <v>1.1999999999999946</v>
      </c>
      <c r="B139">
        <f t="shared" si="9"/>
        <v>54.526726701898504</v>
      </c>
      <c r="C139">
        <f t="shared" si="8"/>
        <v>0.19041912750727583</v>
      </c>
      <c r="D139">
        <f t="shared" si="11"/>
        <v>0.31719477026208032</v>
      </c>
    </row>
    <row r="140" spans="1:4" x14ac:dyDescent="0.35">
      <c r="A140">
        <f t="shared" si="10"/>
        <v>1.2499999999999947</v>
      </c>
      <c r="B140">
        <f t="shared" si="9"/>
        <v>54.632006981144272</v>
      </c>
      <c r="C140">
        <f t="shared" si="8"/>
        <v>0.17933050733160305</v>
      </c>
      <c r="D140">
        <f t="shared" si="11"/>
        <v>0.30642824115778167</v>
      </c>
    </row>
    <row r="141" spans="1:4" x14ac:dyDescent="0.35">
      <c r="A141">
        <f t="shared" si="10"/>
        <v>1.2999999999999947</v>
      </c>
      <c r="B141">
        <f t="shared" si="9"/>
        <v>54.737287260390048</v>
      </c>
      <c r="C141">
        <f t="shared" si="8"/>
        <v>0.16852793935859181</v>
      </c>
      <c r="D141">
        <f t="shared" si="11"/>
        <v>0.29530348966950876</v>
      </c>
    </row>
    <row r="142" spans="1:4" x14ac:dyDescent="0.35">
      <c r="A142">
        <f t="shared" si="10"/>
        <v>1.3499999999999948</v>
      </c>
      <c r="B142">
        <f t="shared" si="9"/>
        <v>54.842567539635816</v>
      </c>
      <c r="C142">
        <f t="shared" si="8"/>
        <v>0.15804427091467044</v>
      </c>
      <c r="D142">
        <f t="shared" si="11"/>
        <v>0.28389341774567878</v>
      </c>
    </row>
    <row r="143" spans="1:4" x14ac:dyDescent="0.35">
      <c r="A143">
        <f t="shared" si="10"/>
        <v>1.3999999999999948</v>
      </c>
      <c r="B143">
        <f t="shared" si="9"/>
        <v>54.947847818881591</v>
      </c>
      <c r="C143">
        <f t="shared" si="8"/>
        <v>0.14790743908643708</v>
      </c>
      <c r="D143">
        <f t="shared" si="11"/>
        <v>0.27226983368486563</v>
      </c>
    </row>
    <row r="144" spans="1:4" x14ac:dyDescent="0.35">
      <c r="A144">
        <f t="shared" si="10"/>
        <v>1.4499999999999948</v>
      </c>
      <c r="B144">
        <f t="shared" si="9"/>
        <v>55.05312809812736</v>
      </c>
      <c r="C144">
        <f t="shared" si="8"/>
        <v>0.13814058179593591</v>
      </c>
      <c r="D144">
        <f t="shared" si="11"/>
        <v>0.26050270957114058</v>
      </c>
    </row>
    <row r="145" spans="1:4" x14ac:dyDescent="0.35">
      <c r="A145">
        <f t="shared" si="10"/>
        <v>1.4999999999999949</v>
      </c>
      <c r="B145">
        <f t="shared" si="9"/>
        <v>55.158408377373135</v>
      </c>
      <c r="C145">
        <f t="shared" si="8"/>
        <v>0.12876220354825788</v>
      </c>
      <c r="D145">
        <f t="shared" si="11"/>
        <v>0.24865950648373136</v>
      </c>
    </row>
    <row r="146" spans="1:4" x14ac:dyDescent="0.35">
      <c r="A146">
        <f t="shared" si="10"/>
        <v>1.5499999999999949</v>
      </c>
      <c r="B146">
        <f t="shared" si="9"/>
        <v>55.263688656618903</v>
      </c>
      <c r="C146">
        <f t="shared" si="8"/>
        <v>0.11978638793929525</v>
      </c>
      <c r="D146">
        <f t="shared" si="11"/>
        <v>0.23680457534322211</v>
      </c>
    </row>
    <row r="147" spans="1:4" x14ac:dyDescent="0.35">
      <c r="A147">
        <f t="shared" si="10"/>
        <v>1.599999999999995</v>
      </c>
      <c r="B147">
        <f t="shared" si="9"/>
        <v>55.368968935864679</v>
      </c>
      <c r="C147">
        <f t="shared" si="8"/>
        <v>0.11122304887982307</v>
      </c>
      <c r="D147">
        <f t="shared" si="11"/>
        <v>0.22499863912943982</v>
      </c>
    </row>
    <row r="148" spans="1:4" x14ac:dyDescent="0.35">
      <c r="A148">
        <f t="shared" si="10"/>
        <v>1.649999999999995</v>
      </c>
      <c r="B148">
        <f t="shared" si="9"/>
        <v>55.474249215110447</v>
      </c>
      <c r="C148">
        <f t="shared" si="8"/>
        <v>0.103078212562036</v>
      </c>
      <c r="D148">
        <f t="shared" si="11"/>
        <v>0.21329836008602673</v>
      </c>
    </row>
    <row r="149" spans="1:4" x14ac:dyDescent="0.35">
      <c r="A149">
        <f t="shared" si="10"/>
        <v>1.6999999999999951</v>
      </c>
      <c r="B149">
        <f t="shared" si="9"/>
        <v>55.579529494356223</v>
      </c>
      <c r="C149">
        <f t="shared" si="8"/>
        <v>9.5354322441384975E-2</v>
      </c>
      <c r="D149">
        <f t="shared" si="11"/>
        <v>0.20175599347423653</v>
      </c>
    </row>
    <row r="150" spans="1:4" x14ac:dyDescent="0.35">
      <c r="A150">
        <f t="shared" si="10"/>
        <v>1.7499999999999951</v>
      </c>
      <c r="B150">
        <f t="shared" si="9"/>
        <v>55.684809773601991</v>
      </c>
      <c r="C150">
        <f t="shared" si="8"/>
        <v>8.8050559902824205E-2</v>
      </c>
      <c r="D150">
        <f t="shared" si="11"/>
        <v>0.19041912750727583</v>
      </c>
    </row>
    <row r="151" spans="1:4" x14ac:dyDescent="0.35">
      <c r="A151">
        <f t="shared" si="10"/>
        <v>1.7999999999999952</v>
      </c>
      <c r="B151">
        <f t="shared" si="9"/>
        <v>55.790090052847759</v>
      </c>
      <c r="C151">
        <f t="shared" si="8"/>
        <v>8.116317379796778E-2</v>
      </c>
      <c r="D151">
        <f t="shared" si="11"/>
        <v>0.17933050733160305</v>
      </c>
    </row>
    <row r="152" spans="1:4" x14ac:dyDescent="0.35">
      <c r="A152">
        <f t="shared" si="10"/>
        <v>1.8499999999999952</v>
      </c>
      <c r="B152">
        <f t="shared" si="9"/>
        <v>55.895370332093535</v>
      </c>
      <c r="C152">
        <f t="shared" si="8"/>
        <v>7.4685812649715799E-2</v>
      </c>
      <c r="D152">
        <f t="shared" si="11"/>
        <v>0.16852793935859181</v>
      </c>
    </row>
    <row r="153" spans="1:4" x14ac:dyDescent="0.35">
      <c r="A153">
        <f t="shared" si="10"/>
        <v>1.8999999999999952</v>
      </c>
      <c r="B153">
        <f t="shared" si="9"/>
        <v>56.000650611339303</v>
      </c>
      <c r="C153">
        <f t="shared" si="8"/>
        <v>6.8609853996108847E-2</v>
      </c>
      <c r="D153">
        <f t="shared" si="11"/>
        <v>0.15804427091467044</v>
      </c>
    </row>
    <row r="154" spans="1:4" x14ac:dyDescent="0.35">
      <c r="A154">
        <f t="shared" si="10"/>
        <v>1.9499999999999953</v>
      </c>
      <c r="B154">
        <f t="shared" si="9"/>
        <v>56.105930890585078</v>
      </c>
      <c r="C154">
        <f t="shared" si="8"/>
        <v>6.2924726059681954E-2</v>
      </c>
      <c r="D154">
        <f t="shared" si="11"/>
        <v>0.14790743908643708</v>
      </c>
    </row>
    <row r="155" spans="1:4" x14ac:dyDescent="0.35">
      <c r="A155">
        <f t="shared" si="10"/>
        <v>1.9999999999999953</v>
      </c>
      <c r="B155">
        <f t="shared" si="9"/>
        <v>56.211211169830847</v>
      </c>
      <c r="C155">
        <f t="shared" si="8"/>
        <v>5.7618217658944128E-2</v>
      </c>
      <c r="D155">
        <f t="shared" si="11"/>
        <v>0.13814058179593591</v>
      </c>
    </row>
    <row r="156" spans="1:4" x14ac:dyDescent="0.35">
      <c r="A156">
        <f t="shared" si="10"/>
        <v>2.0499999999999954</v>
      </c>
      <c r="B156">
        <f t="shared" si="9"/>
        <v>56.316491449076622</v>
      </c>
      <c r="C156">
        <f t="shared" si="8"/>
        <v>5.2676773004109993E-2</v>
      </c>
      <c r="D156">
        <f t="shared" si="11"/>
        <v>0.12876220354825788</v>
      </c>
    </row>
    <row r="157" spans="1:4" x14ac:dyDescent="0.35">
      <c r="A157">
        <f t="shared" si="10"/>
        <v>2.0999999999999952</v>
      </c>
      <c r="B157">
        <f t="shared" si="9"/>
        <v>56.421771728322391</v>
      </c>
      <c r="C157">
        <f t="shared" si="8"/>
        <v>4.8085768722215941E-2</v>
      </c>
      <c r="D157">
        <f t="shared" si="11"/>
        <v>0.11978638793929525</v>
      </c>
    </row>
    <row r="158" spans="1:4" x14ac:dyDescent="0.35">
      <c r="A158">
        <f t="shared" si="10"/>
        <v>2.149999999999995</v>
      </c>
      <c r="B158">
        <f t="shared" si="9"/>
        <v>56.527052007568159</v>
      </c>
      <c r="C158">
        <f t="shared" si="8"/>
        <v>4.3829771122804284E-2</v>
      </c>
      <c r="D158">
        <f t="shared" si="11"/>
        <v>0.11122304887982307</v>
      </c>
    </row>
    <row r="159" spans="1:4" x14ac:dyDescent="0.35">
      <c r="A159">
        <f t="shared" si="10"/>
        <v>2.1999999999999948</v>
      </c>
      <c r="B159">
        <f t="shared" si="9"/>
        <v>56.632332286813934</v>
      </c>
      <c r="C159">
        <f t="shared" si="8"/>
        <v>3.989277233315406E-2</v>
      </c>
      <c r="D159">
        <f t="shared" si="11"/>
        <v>0.103078212562036</v>
      </c>
    </row>
    <row r="160" spans="1:4" x14ac:dyDescent="0.35">
      <c r="A160">
        <f t="shared" si="10"/>
        <v>2.2499999999999947</v>
      </c>
      <c r="B160">
        <f t="shared" si="9"/>
        <v>56.737612566059703</v>
      </c>
      <c r="C160">
        <f t="shared" si="8"/>
        <v>3.6258404493319359E-2</v>
      </c>
      <c r="D160">
        <f t="shared" si="11"/>
        <v>9.5354322441384975E-2</v>
      </c>
    </row>
    <row r="161" spans="1:4" x14ac:dyDescent="0.35">
      <c r="A161">
        <f t="shared" si="10"/>
        <v>2.2999999999999945</v>
      </c>
      <c r="B161">
        <f t="shared" si="9"/>
        <v>56.842892845305478</v>
      </c>
      <c r="C161">
        <f t="shared" si="8"/>
        <v>3.291013170056635E-2</v>
      </c>
      <c r="D161">
        <f t="shared" si="11"/>
        <v>8.8050559902824205E-2</v>
      </c>
    </row>
    <row r="162" spans="1:4" x14ac:dyDescent="0.35">
      <c r="A162">
        <f t="shared" si="10"/>
        <v>2.3499999999999943</v>
      </c>
      <c r="B162">
        <f t="shared" si="9"/>
        <v>56.948173124551246</v>
      </c>
      <c r="C162">
        <f t="shared" si="8"/>
        <v>2.9831419827301624E-2</v>
      </c>
      <c r="D162">
        <f t="shared" si="11"/>
        <v>8.116317379796778E-2</v>
      </c>
    </row>
    <row r="163" spans="1:4" x14ac:dyDescent="0.35">
      <c r="A163">
        <f t="shared" si="10"/>
        <v>2.3999999999999941</v>
      </c>
      <c r="B163">
        <f t="shared" si="9"/>
        <v>57.053453403797015</v>
      </c>
      <c r="C163">
        <f t="shared" ref="C163:C195" si="12">_xlfn.T.DIST(A163,$G$12,FALSE)</f>
        <v>2.7005884705591225E-2</v>
      </c>
      <c r="D163">
        <f t="shared" si="11"/>
        <v>7.4685812649715799E-2</v>
      </c>
    </row>
    <row r="164" spans="1:4" x14ac:dyDescent="0.35">
      <c r="A164">
        <f t="shared" si="10"/>
        <v>2.449999999999994</v>
      </c>
      <c r="B164">
        <f t="shared" ref="B164:B195" si="13">$G$5+A164*$G$11</f>
        <v>57.15873368304279</v>
      </c>
      <c r="C164">
        <f t="shared" si="12"/>
        <v>2.4417419476118914E-2</v>
      </c>
      <c r="D164">
        <f t="shared" si="11"/>
        <v>6.8609853996108847E-2</v>
      </c>
    </row>
    <row r="165" spans="1:4" x14ac:dyDescent="0.35">
      <c r="A165">
        <f t="shared" ref="A165:A195" si="14">A164+0.05</f>
        <v>2.4999999999999938</v>
      </c>
      <c r="B165">
        <f t="shared" si="13"/>
        <v>57.264013962288558</v>
      </c>
      <c r="C165">
        <f t="shared" si="12"/>
        <v>2.2050302142681801E-2</v>
      </c>
      <c r="D165">
        <f t="shared" si="11"/>
        <v>6.2924726059681954E-2</v>
      </c>
    </row>
    <row r="166" spans="1:4" x14ac:dyDescent="0.35">
      <c r="A166">
        <f t="shared" si="14"/>
        <v>2.5499999999999936</v>
      </c>
      <c r="B166">
        <f t="shared" si="13"/>
        <v>57.369294241534334</v>
      </c>
      <c r="C166">
        <f t="shared" si="12"/>
        <v>1.9889284559030451E-2</v>
      </c>
      <c r="D166">
        <f t="shared" si="11"/>
        <v>5.7618217658944128E-2</v>
      </c>
    </row>
    <row r="167" spans="1:4" x14ac:dyDescent="0.35">
      <c r="A167">
        <f t="shared" si="14"/>
        <v>2.5999999999999934</v>
      </c>
      <c r="B167">
        <f t="shared" si="13"/>
        <v>57.474574520780102</v>
      </c>
      <c r="C167">
        <f t="shared" si="12"/>
        <v>1.7919664207861331E-2</v>
      </c>
      <c r="D167">
        <f t="shared" si="11"/>
        <v>5.2676773004109993E-2</v>
      </c>
    </row>
    <row r="168" spans="1:4" x14ac:dyDescent="0.35">
      <c r="A168">
        <f t="shared" si="14"/>
        <v>2.6499999999999932</v>
      </c>
      <c r="B168">
        <f t="shared" si="13"/>
        <v>57.579854800025871</v>
      </c>
      <c r="C168">
        <f t="shared" si="12"/>
        <v>1.6127340217466608E-2</v>
      </c>
      <c r="D168">
        <f t="shared" si="11"/>
        <v>4.8085768722215941E-2</v>
      </c>
    </row>
    <row r="169" spans="1:4" x14ac:dyDescent="0.35">
      <c r="A169">
        <f t="shared" si="14"/>
        <v>2.6999999999999931</v>
      </c>
      <c r="B169">
        <f t="shared" si="13"/>
        <v>57.685135079271646</v>
      </c>
      <c r="C169">
        <f t="shared" si="12"/>
        <v>1.4498855105670852E-2</v>
      </c>
      <c r="D169">
        <f t="shared" si="11"/>
        <v>4.3829771122804284E-2</v>
      </c>
    </row>
    <row r="170" spans="1:4" x14ac:dyDescent="0.35">
      <c r="A170">
        <f t="shared" si="14"/>
        <v>2.7499999999999929</v>
      </c>
      <c r="B170">
        <f t="shared" si="13"/>
        <v>57.790415358517414</v>
      </c>
      <c r="C170">
        <f t="shared" si="12"/>
        <v>1.3021423749058899E-2</v>
      </c>
      <c r="D170">
        <f t="shared" si="11"/>
        <v>3.989277233315406E-2</v>
      </c>
    </row>
    <row r="171" spans="1:4" x14ac:dyDescent="0.35">
      <c r="A171">
        <f t="shared" si="14"/>
        <v>2.7999999999999927</v>
      </c>
      <c r="B171">
        <f t="shared" si="13"/>
        <v>57.895695637763183</v>
      </c>
      <c r="C171">
        <f t="shared" si="12"/>
        <v>1.1682951053855821E-2</v>
      </c>
      <c r="D171">
        <f t="shared" si="11"/>
        <v>3.6258404493319359E-2</v>
      </c>
    </row>
    <row r="172" spans="1:4" x14ac:dyDescent="0.35">
      <c r="A172">
        <f t="shared" si="14"/>
        <v>2.8499999999999925</v>
      </c>
      <c r="B172">
        <f t="shared" si="13"/>
        <v>58.000975917008958</v>
      </c>
      <c r="C172">
        <f t="shared" si="12"/>
        <v>1.0472039758657872E-2</v>
      </c>
      <c r="D172">
        <f t="shared" si="11"/>
        <v>3.291013170056635E-2</v>
      </c>
    </row>
    <row r="173" spans="1:4" x14ac:dyDescent="0.35">
      <c r="A173">
        <f t="shared" si="14"/>
        <v>2.8999999999999924</v>
      </c>
      <c r="B173">
        <f t="shared" si="13"/>
        <v>58.106256196254726</v>
      </c>
      <c r="C173">
        <f t="shared" si="12"/>
        <v>9.3779897336770356E-3</v>
      </c>
      <c r="D173">
        <f t="shared" si="11"/>
        <v>2.9831419827301624E-2</v>
      </c>
    </row>
    <row r="174" spans="1:4" x14ac:dyDescent="0.35">
      <c r="A174">
        <f t="shared" si="14"/>
        <v>2.9499999999999922</v>
      </c>
      <c r="B174">
        <f t="shared" si="13"/>
        <v>58.211536475500502</v>
      </c>
      <c r="C174">
        <f t="shared" si="12"/>
        <v>8.3907900609674554E-3</v>
      </c>
      <c r="D174">
        <f t="shared" si="11"/>
        <v>2.7005884705591225E-2</v>
      </c>
    </row>
    <row r="175" spans="1:4" x14ac:dyDescent="0.35">
      <c r="A175">
        <f t="shared" si="14"/>
        <v>2.999999999999992</v>
      </c>
      <c r="B175">
        <f t="shared" si="13"/>
        <v>58.31681675474627</v>
      </c>
      <c r="C175">
        <f t="shared" si="12"/>
        <v>7.5011050894843853E-3</v>
      </c>
      <c r="D175">
        <f t="shared" ref="D175:D195" si="15">C164</f>
        <v>2.4417419476118914E-2</v>
      </c>
    </row>
    <row r="176" spans="1:4" x14ac:dyDescent="0.35">
      <c r="A176">
        <f t="shared" si="14"/>
        <v>3.0499999999999918</v>
      </c>
      <c r="B176">
        <f t="shared" si="13"/>
        <v>58.422097033992046</v>
      </c>
      <c r="C176">
        <f t="shared" si="12"/>
        <v>6.7002555615102146E-3</v>
      </c>
      <c r="D176">
        <f t="shared" si="15"/>
        <v>2.2050302142681801E-2</v>
      </c>
    </row>
    <row r="177" spans="1:4" x14ac:dyDescent="0.35">
      <c r="A177">
        <f t="shared" si="14"/>
        <v>3.0999999999999917</v>
      </c>
      <c r="B177">
        <f t="shared" si="13"/>
        <v>58.527377313237814</v>
      </c>
      <c r="C177">
        <f t="shared" si="12"/>
        <v>5.9801958061784658E-3</v>
      </c>
      <c r="D177">
        <f t="shared" si="15"/>
        <v>1.9889284559030451E-2</v>
      </c>
    </row>
    <row r="178" spans="1:4" x14ac:dyDescent="0.35">
      <c r="A178">
        <f t="shared" si="14"/>
        <v>3.1499999999999915</v>
      </c>
      <c r="B178">
        <f t="shared" si="13"/>
        <v>58.632657592483582</v>
      </c>
      <c r="C178">
        <f t="shared" si="12"/>
        <v>5.3334878942437837E-3</v>
      </c>
      <c r="D178">
        <f t="shared" si="15"/>
        <v>1.7919664207861331E-2</v>
      </c>
    </row>
    <row r="179" spans="1:4" x14ac:dyDescent="0.35">
      <c r="A179">
        <f t="shared" si="14"/>
        <v>3.1999999999999913</v>
      </c>
      <c r="B179">
        <f t="shared" si="13"/>
        <v>58.737937871729358</v>
      </c>
      <c r="C179">
        <f t="shared" si="12"/>
        <v>4.7532735481094143E-3</v>
      </c>
      <c r="D179">
        <f t="shared" si="15"/>
        <v>1.6127340217466608E-2</v>
      </c>
    </row>
    <row r="180" spans="1:4" x14ac:dyDescent="0.35">
      <c r="A180">
        <f t="shared" si="14"/>
        <v>3.2499999999999911</v>
      </c>
      <c r="B180">
        <f t="shared" si="13"/>
        <v>58.843218150975126</v>
      </c>
      <c r="C180">
        <f t="shared" si="12"/>
        <v>4.2332445042164279E-3</v>
      </c>
      <c r="D180">
        <f t="shared" si="15"/>
        <v>1.4498855105670852E-2</v>
      </c>
    </row>
    <row r="181" spans="1:4" x14ac:dyDescent="0.35">
      <c r="A181">
        <f t="shared" si="14"/>
        <v>3.2999999999999909</v>
      </c>
      <c r="B181">
        <f t="shared" si="13"/>
        <v>58.948498430220894</v>
      </c>
      <c r="C181">
        <f t="shared" si="12"/>
        <v>3.7676119325931292E-3</v>
      </c>
      <c r="D181">
        <f t="shared" si="15"/>
        <v>1.3021423749058899E-2</v>
      </c>
    </row>
    <row r="182" spans="1:4" x14ac:dyDescent="0.35">
      <c r="A182">
        <f t="shared" si="14"/>
        <v>3.3499999999999908</v>
      </c>
      <c r="B182">
        <f t="shared" si="13"/>
        <v>59.05377870946667</v>
      </c>
      <c r="C182">
        <f t="shared" si="12"/>
        <v>3.3510754316706131E-3</v>
      </c>
      <c r="D182">
        <f t="shared" si="15"/>
        <v>1.1682951053855821E-2</v>
      </c>
    </row>
    <row r="183" spans="1:4" x14ac:dyDescent="0.35">
      <c r="A183">
        <f t="shared" si="14"/>
        <v>3.3999999999999906</v>
      </c>
      <c r="B183">
        <f t="shared" si="13"/>
        <v>59.159058988712438</v>
      </c>
      <c r="C183">
        <f t="shared" si="12"/>
        <v>2.9787920360837329E-3</v>
      </c>
      <c r="D183">
        <f t="shared" si="15"/>
        <v>1.0472039758657872E-2</v>
      </c>
    </row>
    <row r="184" spans="1:4" x14ac:dyDescent="0.35">
      <c r="A184">
        <f t="shared" si="14"/>
        <v>3.4499999999999904</v>
      </c>
      <c r="B184">
        <f t="shared" si="13"/>
        <v>59.264339267958206</v>
      </c>
      <c r="C184">
        <f t="shared" si="12"/>
        <v>2.6463456015155843E-3</v>
      </c>
      <c r="D184">
        <f t="shared" si="15"/>
        <v>9.3779897336770356E-3</v>
      </c>
    </row>
    <row r="185" spans="1:4" x14ac:dyDescent="0.35">
      <c r="A185">
        <f t="shared" si="14"/>
        <v>3.4999999999999902</v>
      </c>
      <c r="B185">
        <f t="shared" si="13"/>
        <v>59.369619547203982</v>
      </c>
      <c r="C185">
        <f t="shared" si="12"/>
        <v>2.3497168638986999E-3</v>
      </c>
      <c r="D185">
        <f t="shared" si="15"/>
        <v>8.3907900609674554E-3</v>
      </c>
    </row>
    <row r="186" spans="1:4" x14ac:dyDescent="0.35">
      <c r="A186">
        <f t="shared" si="14"/>
        <v>3.5499999999999901</v>
      </c>
      <c r="B186">
        <f t="shared" si="13"/>
        <v>59.47489982644975</v>
      </c>
      <c r="C186">
        <f t="shared" si="12"/>
        <v>2.0852544104593717E-3</v>
      </c>
      <c r="D186">
        <f t="shared" si="15"/>
        <v>7.5011050894843853E-3</v>
      </c>
    </row>
    <row r="187" spans="1:4" x14ac:dyDescent="0.35">
      <c r="A187">
        <f t="shared" si="14"/>
        <v>3.5999999999999899</v>
      </c>
      <c r="B187">
        <f t="shared" si="13"/>
        <v>59.580180105695526</v>
      </c>
      <c r="C187">
        <f t="shared" si="12"/>
        <v>1.8496467470340988E-3</v>
      </c>
      <c r="D187">
        <f t="shared" si="15"/>
        <v>6.7002555615102146E-3</v>
      </c>
    </row>
    <row r="188" spans="1:4" x14ac:dyDescent="0.35">
      <c r="A188">
        <f t="shared" si="14"/>
        <v>3.6499999999999897</v>
      </c>
      <c r="B188">
        <f t="shared" si="13"/>
        <v>59.685460384941294</v>
      </c>
      <c r="C188">
        <f t="shared" si="12"/>
        <v>1.6398955995339658E-3</v>
      </c>
      <c r="D188">
        <f t="shared" si="15"/>
        <v>5.9801958061784658E-3</v>
      </c>
    </row>
    <row r="189" spans="1:4" x14ac:dyDescent="0.35">
      <c r="A189">
        <f t="shared" si="14"/>
        <v>3.6999999999999895</v>
      </c>
      <c r="B189">
        <f t="shared" si="13"/>
        <v>59.790740664187069</v>
      </c>
      <c r="C189">
        <f t="shared" si="12"/>
        <v>1.4532905470307971E-3</v>
      </c>
      <c r="D189">
        <f t="shared" si="15"/>
        <v>5.3334878942437837E-3</v>
      </c>
    </row>
    <row r="190" spans="1:4" x14ac:dyDescent="0.35">
      <c r="A190">
        <f t="shared" si="14"/>
        <v>3.7499999999999893</v>
      </c>
      <c r="B190">
        <f t="shared" si="13"/>
        <v>59.896020943432838</v>
      </c>
      <c r="C190">
        <f t="shared" si="12"/>
        <v>1.2873850492758165E-3</v>
      </c>
      <c r="D190">
        <f t="shared" si="15"/>
        <v>4.7532735481094143E-3</v>
      </c>
    </row>
    <row r="191" spans="1:4" x14ac:dyDescent="0.35">
      <c r="A191">
        <f t="shared" si="14"/>
        <v>3.7999999999999892</v>
      </c>
      <c r="B191">
        <f t="shared" si="13"/>
        <v>60.001301222678606</v>
      </c>
      <c r="C191">
        <f t="shared" si="12"/>
        <v>1.1399739020851968E-3</v>
      </c>
      <c r="D191">
        <f t="shared" si="15"/>
        <v>4.2332445042164279E-3</v>
      </c>
    </row>
    <row r="192" spans="1:4" x14ac:dyDescent="0.35">
      <c r="A192">
        <f t="shared" si="14"/>
        <v>3.849999999999989</v>
      </c>
      <c r="B192">
        <f t="shared" si="13"/>
        <v>60.106581501924381</v>
      </c>
      <c r="C192">
        <f t="shared" si="12"/>
        <v>1.0090721294654457E-3</v>
      </c>
      <c r="D192">
        <f t="shared" si="15"/>
        <v>3.7676119325931292E-3</v>
      </c>
    </row>
    <row r="193" spans="1:4" x14ac:dyDescent="0.35">
      <c r="A193">
        <f t="shared" si="14"/>
        <v>3.8999999999999888</v>
      </c>
      <c r="B193">
        <f t="shared" si="13"/>
        <v>60.21186178117015</v>
      </c>
      <c r="C193">
        <f t="shared" si="12"/>
        <v>8.9289530112843024E-4</v>
      </c>
      <c r="D193">
        <f t="shared" si="15"/>
        <v>3.3510754316706131E-3</v>
      </c>
    </row>
    <row r="194" spans="1:4" x14ac:dyDescent="0.35">
      <c r="A194">
        <f t="shared" si="14"/>
        <v>3.9499999999999886</v>
      </c>
      <c r="B194">
        <f t="shared" si="13"/>
        <v>60.317142060415918</v>
      </c>
      <c r="C194">
        <f t="shared" si="12"/>
        <v>7.8984124769044975E-4</v>
      </c>
      <c r="D194">
        <f t="shared" si="15"/>
        <v>2.9787920360837329E-3</v>
      </c>
    </row>
    <row r="195" spans="1:4" x14ac:dyDescent="0.35">
      <c r="A195">
        <f t="shared" si="14"/>
        <v>3.9999999999999885</v>
      </c>
      <c r="B195">
        <f t="shared" si="13"/>
        <v>60.422422339661694</v>
      </c>
      <c r="C195">
        <f t="shared" si="12"/>
        <v>6.9847313290888867E-4</v>
      </c>
      <c r="D195">
        <f t="shared" si="15"/>
        <v>2.6463456015155843E-3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E0FE-DF05-485E-8DBB-D6178122984C}">
  <sheetPr codeName="Sheet146"/>
  <dimension ref="A1:D13"/>
  <sheetViews>
    <sheetView workbookViewId="0"/>
  </sheetViews>
  <sheetFormatPr defaultRowHeight="14.5" x14ac:dyDescent="0.35"/>
  <cols>
    <col min="1" max="1" width="19" customWidth="1"/>
    <col min="2" max="2" width="12" customWidth="1"/>
    <col min="3" max="3" width="3.453125" customWidth="1"/>
    <col min="4" max="4" width="29.453125" customWidth="1"/>
  </cols>
  <sheetData>
    <row r="1" spans="1:4" x14ac:dyDescent="0.35">
      <c r="A1" s="1" t="s">
        <v>31</v>
      </c>
    </row>
    <row r="3" spans="1:4" x14ac:dyDescent="0.35">
      <c r="A3" t="s">
        <v>32</v>
      </c>
      <c r="B3">
        <f>'T Power 1'!G5</f>
        <v>52</v>
      </c>
    </row>
    <row r="4" spans="1:4" x14ac:dyDescent="0.35">
      <c r="A4" t="s">
        <v>33</v>
      </c>
      <c r="B4">
        <f>'T Power 1'!G8</f>
        <v>10.315318565194634</v>
      </c>
    </row>
    <row r="5" spans="1:4" x14ac:dyDescent="0.35">
      <c r="A5" t="s">
        <v>34</v>
      </c>
      <c r="B5">
        <f>'T Power 1'!G15</f>
        <v>0.05</v>
      </c>
    </row>
    <row r="6" spans="1:4" x14ac:dyDescent="0.35">
      <c r="A6" t="s">
        <v>35</v>
      </c>
      <c r="B6">
        <f>'T Power 1'!G6</f>
        <v>24</v>
      </c>
    </row>
    <row r="7" spans="1:4" x14ac:dyDescent="0.35">
      <c r="A7" t="s">
        <v>36</v>
      </c>
      <c r="B7">
        <f>B4/SQRT(B6)</f>
        <v>2.1056055849154292</v>
      </c>
      <c r="D7" s="12" t="s">
        <v>37</v>
      </c>
    </row>
    <row r="8" spans="1:4" x14ac:dyDescent="0.35">
      <c r="A8" t="s">
        <v>38</v>
      </c>
      <c r="B8">
        <f>TINV(2*B5,B6-1)</f>
        <v>1.7138715277470482</v>
      </c>
      <c r="D8" s="12" t="s">
        <v>39</v>
      </c>
    </row>
    <row r="9" spans="1:4" x14ac:dyDescent="0.35">
      <c r="A9" t="s">
        <v>40</v>
      </c>
      <c r="B9">
        <f>B3+B8*B7</f>
        <v>55.608737460651724</v>
      </c>
      <c r="D9" s="12" t="s">
        <v>41</v>
      </c>
    </row>
    <row r="10" spans="1:4" x14ac:dyDescent="0.35">
      <c r="A10" t="s">
        <v>42</v>
      </c>
      <c r="B10">
        <f>(B11-B3)/B4</f>
        <v>0.11310040104851102</v>
      </c>
      <c r="D10" s="12" t="s">
        <v>43</v>
      </c>
    </row>
    <row r="11" spans="1:4" x14ac:dyDescent="0.35">
      <c r="A11" t="s">
        <v>44</v>
      </c>
      <c r="B11">
        <f>'T Power 1'!G7</f>
        <v>53.166666666666664</v>
      </c>
      <c r="D11" s="12"/>
    </row>
    <row r="12" spans="1:4" x14ac:dyDescent="0.35">
      <c r="A12" t="s">
        <v>45</v>
      </c>
      <c r="B12" t="e">
        <f ca="1">[2]!T_DIST((B9-B11)/B7,B6-1,TRUE)</f>
        <v>#NAME?</v>
      </c>
      <c r="D12" s="12" t="s">
        <v>46</v>
      </c>
    </row>
    <row r="13" spans="1:4" x14ac:dyDescent="0.35">
      <c r="A13" t="s">
        <v>47</v>
      </c>
      <c r="B13" t="e">
        <f ca="1">1-B12</f>
        <v>#NAME?</v>
      </c>
      <c r="D13" s="1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DE35-8EE8-40AE-8425-0E9B76E3ECD0}">
  <sheetPr codeName="Sheet144"/>
  <dimension ref="A1:D13"/>
  <sheetViews>
    <sheetView workbookViewId="0"/>
  </sheetViews>
  <sheetFormatPr defaultRowHeight="14.5" x14ac:dyDescent="0.35"/>
  <cols>
    <col min="1" max="1" width="19" customWidth="1"/>
    <col min="2" max="2" width="12" customWidth="1"/>
    <col min="3" max="3" width="3.453125" customWidth="1"/>
    <col min="4" max="4" width="29.453125" customWidth="1"/>
  </cols>
  <sheetData>
    <row r="1" spans="1:4" x14ac:dyDescent="0.35">
      <c r="A1" s="1" t="s">
        <v>31</v>
      </c>
    </row>
    <row r="3" spans="1:4" x14ac:dyDescent="0.35">
      <c r="A3" t="s">
        <v>32</v>
      </c>
      <c r="B3">
        <f>'T Power 1'!G5</f>
        <v>52</v>
      </c>
    </row>
    <row r="4" spans="1:4" x14ac:dyDescent="0.35">
      <c r="A4" t="s">
        <v>33</v>
      </c>
      <c r="B4">
        <f>'T Power 1'!G8</f>
        <v>10.315318565194634</v>
      </c>
    </row>
    <row r="5" spans="1:4" x14ac:dyDescent="0.35">
      <c r="A5" t="s">
        <v>34</v>
      </c>
      <c r="B5">
        <f>'T Power 1'!G15</f>
        <v>0.05</v>
      </c>
    </row>
    <row r="6" spans="1:4" x14ac:dyDescent="0.35">
      <c r="A6" t="s">
        <v>35</v>
      </c>
      <c r="B6">
        <f>'T Power 1'!G6</f>
        <v>24</v>
      </c>
    </row>
    <row r="7" spans="1:4" x14ac:dyDescent="0.35">
      <c r="A7" t="s">
        <v>36</v>
      </c>
      <c r="B7">
        <f>B4/SQRT(B6)</f>
        <v>2.1056055849154292</v>
      </c>
      <c r="D7" s="12" t="s">
        <v>37</v>
      </c>
    </row>
    <row r="8" spans="1:4" x14ac:dyDescent="0.35">
      <c r="A8" t="s">
        <v>38</v>
      </c>
      <c r="B8">
        <f>TINV(2*B5,B6-1)</f>
        <v>1.7138715277470482</v>
      </c>
      <c r="D8" s="12" t="s">
        <v>39</v>
      </c>
    </row>
    <row r="9" spans="1:4" x14ac:dyDescent="0.35">
      <c r="A9" t="s">
        <v>40</v>
      </c>
      <c r="B9">
        <f>B3+B8*B7</f>
        <v>55.608737460651724</v>
      </c>
      <c r="D9" s="12" t="s">
        <v>41</v>
      </c>
    </row>
    <row r="10" spans="1:4" x14ac:dyDescent="0.35">
      <c r="A10" t="s">
        <v>42</v>
      </c>
      <c r="B10">
        <v>0.2</v>
      </c>
      <c r="D10" s="12" t="s">
        <v>43</v>
      </c>
    </row>
    <row r="11" spans="1:4" x14ac:dyDescent="0.35">
      <c r="A11" t="s">
        <v>44</v>
      </c>
      <c r="B11">
        <f>B3+B10*B4</f>
        <v>54.063063713038929</v>
      </c>
      <c r="D11" s="12"/>
    </row>
    <row r="12" spans="1:4" x14ac:dyDescent="0.35">
      <c r="A12" t="s">
        <v>45</v>
      </c>
      <c r="B12" t="e">
        <f ca="1">[2]!T_DIST((B9-B11)/B7,B6-1,TRUE)</f>
        <v>#NAME?</v>
      </c>
      <c r="D12" s="12" t="s">
        <v>46</v>
      </c>
    </row>
    <row r="13" spans="1:4" x14ac:dyDescent="0.35">
      <c r="A13" t="s">
        <v>47</v>
      </c>
      <c r="B13" t="e">
        <f ca="1">1-B12</f>
        <v>#NAME?</v>
      </c>
      <c r="D13" s="12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D0F20-2E6A-4DFC-8423-A2C6A4AF0714}">
  <sheetPr codeName="Sheet330"/>
  <dimension ref="A1:D13"/>
  <sheetViews>
    <sheetView workbookViewId="0"/>
  </sheetViews>
  <sheetFormatPr defaultRowHeight="14.5" x14ac:dyDescent="0.35"/>
  <cols>
    <col min="1" max="1" width="19" customWidth="1"/>
    <col min="2" max="2" width="12" customWidth="1"/>
    <col min="3" max="3" width="3.453125" customWidth="1"/>
    <col min="4" max="4" width="29.453125" customWidth="1"/>
  </cols>
  <sheetData>
    <row r="1" spans="1:4" x14ac:dyDescent="0.35">
      <c r="A1" s="1" t="s">
        <v>31</v>
      </c>
    </row>
    <row r="3" spans="1:4" x14ac:dyDescent="0.35">
      <c r="A3" t="s">
        <v>32</v>
      </c>
      <c r="B3">
        <f>'T Power 1'!G5</f>
        <v>52</v>
      </c>
    </row>
    <row r="4" spans="1:4" x14ac:dyDescent="0.35">
      <c r="A4" t="s">
        <v>33</v>
      </c>
      <c r="B4">
        <f>'T Power 1'!G8</f>
        <v>10.315318565194634</v>
      </c>
    </row>
    <row r="5" spans="1:4" x14ac:dyDescent="0.35">
      <c r="A5" t="s">
        <v>34</v>
      </c>
      <c r="B5">
        <f>'T Power 1'!G15</f>
        <v>0.05</v>
      </c>
    </row>
    <row r="6" spans="1:4" x14ac:dyDescent="0.35">
      <c r="A6" t="s">
        <v>35</v>
      </c>
      <c r="B6">
        <f>'T Power 1'!G6</f>
        <v>24</v>
      </c>
    </row>
    <row r="7" spans="1:4" x14ac:dyDescent="0.35">
      <c r="A7" t="s">
        <v>36</v>
      </c>
      <c r="B7">
        <f>B4/SQRT(B6)</f>
        <v>2.1056055849154292</v>
      </c>
      <c r="D7" s="12" t="s">
        <v>37</v>
      </c>
    </row>
    <row r="8" spans="1:4" x14ac:dyDescent="0.35">
      <c r="A8" t="s">
        <v>38</v>
      </c>
      <c r="B8">
        <f>TINV(2*B5,B6-1)</f>
        <v>1.7138715277470482</v>
      </c>
      <c r="D8" s="12" t="s">
        <v>39</v>
      </c>
    </row>
    <row r="9" spans="1:4" x14ac:dyDescent="0.35">
      <c r="A9" t="s">
        <v>40</v>
      </c>
      <c r="B9">
        <f>B3+B8*B7</f>
        <v>55.608737460651724</v>
      </c>
      <c r="D9" s="12" t="s">
        <v>41</v>
      </c>
    </row>
    <row r="10" spans="1:4" x14ac:dyDescent="0.35">
      <c r="A10" t="s">
        <v>42</v>
      </c>
      <c r="B10">
        <v>0.52484634018566534</v>
      </c>
      <c r="D10" s="12" t="s">
        <v>43</v>
      </c>
    </row>
    <row r="11" spans="1:4" x14ac:dyDescent="0.35">
      <c r="A11" t="s">
        <v>44</v>
      </c>
      <c r="B11">
        <f>B3+B10*B4</f>
        <v>57.41395719679165</v>
      </c>
      <c r="D11" s="12"/>
    </row>
    <row r="12" spans="1:4" x14ac:dyDescent="0.35">
      <c r="A12" t="s">
        <v>45</v>
      </c>
      <c r="B12" t="e">
        <f ca="1">[2]!T_DIST((B9-B11)/B7,B6-1,TRUE)</f>
        <v>#NAME?</v>
      </c>
      <c r="D12" s="12" t="s">
        <v>46</v>
      </c>
    </row>
    <row r="13" spans="1:4" x14ac:dyDescent="0.35">
      <c r="A13" t="s">
        <v>47</v>
      </c>
      <c r="B13" t="e">
        <f ca="1">1-B12</f>
        <v>#NAME?</v>
      </c>
      <c r="D13" s="12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8B8A-3116-4E14-862B-AD7332108737}">
  <sheetPr codeName="Sheet331"/>
  <dimension ref="A1:D13"/>
  <sheetViews>
    <sheetView workbookViewId="0"/>
  </sheetViews>
  <sheetFormatPr defaultRowHeight="14.5" x14ac:dyDescent="0.35"/>
  <cols>
    <col min="1" max="1" width="19" customWidth="1"/>
    <col min="2" max="2" width="12" customWidth="1"/>
    <col min="3" max="3" width="3.453125" customWidth="1"/>
    <col min="4" max="4" width="29.453125" customWidth="1"/>
  </cols>
  <sheetData>
    <row r="1" spans="1:4" x14ac:dyDescent="0.35">
      <c r="A1" s="1" t="s">
        <v>31</v>
      </c>
    </row>
    <row r="3" spans="1:4" x14ac:dyDescent="0.35">
      <c r="A3" t="s">
        <v>32</v>
      </c>
      <c r="B3">
        <f>'T Power 1'!G5</f>
        <v>52</v>
      </c>
    </row>
    <row r="4" spans="1:4" x14ac:dyDescent="0.35">
      <c r="A4" t="s">
        <v>33</v>
      </c>
      <c r="B4">
        <f>'T Power 1'!G8</f>
        <v>10.315318565194634</v>
      </c>
    </row>
    <row r="5" spans="1:4" x14ac:dyDescent="0.35">
      <c r="A5" t="s">
        <v>34</v>
      </c>
      <c r="B5">
        <f>'T Power 1'!G15</f>
        <v>0.05</v>
      </c>
    </row>
    <row r="6" spans="1:4" x14ac:dyDescent="0.35">
      <c r="A6" t="s">
        <v>35</v>
      </c>
      <c r="B6">
        <v>155.65554234428913</v>
      </c>
    </row>
    <row r="7" spans="1:4" x14ac:dyDescent="0.35">
      <c r="A7" t="s">
        <v>36</v>
      </c>
      <c r="B7">
        <f>B4/SQRT(B6)</f>
        <v>0.82679977586187914</v>
      </c>
      <c r="D7" s="12" t="e">
        <f ca="1">[2]!FTEXT(B7)</f>
        <v>#NAME?</v>
      </c>
    </row>
    <row r="8" spans="1:4" x14ac:dyDescent="0.35">
      <c r="A8" t="s">
        <v>38</v>
      </c>
      <c r="B8">
        <f>TINV(2*B5,B6-1)</f>
        <v>1.6548083854766809</v>
      </c>
      <c r="D8" s="12" t="s">
        <v>39</v>
      </c>
    </row>
    <row r="9" spans="1:4" x14ac:dyDescent="0.35">
      <c r="A9" t="s">
        <v>40</v>
      </c>
      <c r="B9">
        <f>B3+B8*B7</f>
        <v>53.368195202206479</v>
      </c>
      <c r="D9" s="12" t="s">
        <v>41</v>
      </c>
    </row>
    <row r="10" spans="1:4" x14ac:dyDescent="0.35">
      <c r="A10" t="s">
        <v>42</v>
      </c>
      <c r="B10">
        <v>0.2</v>
      </c>
      <c r="D10" s="12"/>
    </row>
    <row r="11" spans="1:4" x14ac:dyDescent="0.35">
      <c r="A11" t="s">
        <v>44</v>
      </c>
      <c r="B11">
        <f>B3+B10*B4</f>
        <v>54.063063713038929</v>
      </c>
      <c r="D11" s="12" t="e">
        <f ca="1">[2]!FTEXT(B11)</f>
        <v>#NAME?</v>
      </c>
    </row>
    <row r="12" spans="1:4" x14ac:dyDescent="0.35">
      <c r="A12" t="s">
        <v>45</v>
      </c>
      <c r="B12" t="e">
        <f ca="1">[2]!T_DIST((B9-B11)/B7,B6-1,TRUE)</f>
        <v>#NAME?</v>
      </c>
      <c r="D12" s="12" t="e">
        <f ca="1">[2]!FTEXT(B12)</f>
        <v>#NAME?</v>
      </c>
    </row>
    <row r="13" spans="1:4" x14ac:dyDescent="0.35">
      <c r="A13" t="s">
        <v>47</v>
      </c>
      <c r="B13" t="e">
        <f ca="1">1-B12</f>
        <v>#NAME?</v>
      </c>
      <c r="D13" s="12" t="s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7454-C18C-4695-AFFC-459CB6206454}">
  <sheetPr codeName="Sheet329"/>
  <dimension ref="A1:N16"/>
  <sheetViews>
    <sheetView workbookViewId="0"/>
  </sheetViews>
  <sheetFormatPr defaultRowHeight="14.5" x14ac:dyDescent="0.35"/>
  <cols>
    <col min="1" max="4" width="5.54296875" customWidth="1"/>
    <col min="5" max="5" width="6.26953125" customWidth="1"/>
    <col min="6" max="6" width="13.453125" customWidth="1"/>
    <col min="7" max="7" width="9.1796875" customWidth="1"/>
    <col min="8" max="8" width="2.1796875" customWidth="1"/>
    <col min="9" max="9" width="22.7265625" customWidth="1"/>
    <col min="10" max="10" width="4.26953125" customWidth="1"/>
    <col min="11" max="11" width="13.453125" customWidth="1"/>
    <col min="13" max="13" width="1.81640625" customWidth="1"/>
    <col min="14" max="14" width="20.7265625" customWidth="1"/>
  </cols>
  <sheetData>
    <row r="1" spans="1:14" x14ac:dyDescent="0.35">
      <c r="A1" s="1" t="s">
        <v>49</v>
      </c>
    </row>
    <row r="3" spans="1:14" x14ac:dyDescent="0.35">
      <c r="A3" s="1" t="s">
        <v>1</v>
      </c>
      <c r="F3" s="1" t="s">
        <v>2</v>
      </c>
      <c r="K3" s="1" t="s">
        <v>8</v>
      </c>
    </row>
    <row r="4" spans="1:14" x14ac:dyDescent="0.35">
      <c r="J4" s="2"/>
    </row>
    <row r="5" spans="1:14" x14ac:dyDescent="0.35">
      <c r="A5" s="3">
        <v>45</v>
      </c>
      <c r="B5" s="4">
        <v>58</v>
      </c>
      <c r="C5" s="4">
        <v>72</v>
      </c>
      <c r="D5" s="5">
        <v>52</v>
      </c>
      <c r="F5" t="s">
        <v>4</v>
      </c>
      <c r="G5" s="6">
        <v>52</v>
      </c>
      <c r="I5" s="2"/>
      <c r="K5" t="s">
        <v>50</v>
      </c>
      <c r="L5" s="6">
        <f>TINV(G15,G12)</f>
        <v>2.0686576104190491</v>
      </c>
      <c r="N5" s="12" t="s">
        <v>51</v>
      </c>
    </row>
    <row r="6" spans="1:14" x14ac:dyDescent="0.35">
      <c r="A6" s="8">
        <v>56</v>
      </c>
      <c r="B6" s="9">
        <v>49</v>
      </c>
      <c r="C6" s="9">
        <v>48</v>
      </c>
      <c r="D6" s="10">
        <v>67</v>
      </c>
      <c r="F6" t="s">
        <v>9</v>
      </c>
      <c r="G6" s="11">
        <f>COUNT(A5:D10)</f>
        <v>24</v>
      </c>
      <c r="I6" s="12" t="s">
        <v>52</v>
      </c>
      <c r="K6" t="s">
        <v>53</v>
      </c>
      <c r="L6" s="11">
        <f>G5+L5*G11</f>
        <v>56.355777017776155</v>
      </c>
      <c r="N6" s="12" t="s">
        <v>54</v>
      </c>
    </row>
    <row r="7" spans="1:14" x14ac:dyDescent="0.35">
      <c r="A7" s="8">
        <v>71</v>
      </c>
      <c r="B7" s="9">
        <v>52</v>
      </c>
      <c r="C7" s="9">
        <v>62</v>
      </c>
      <c r="D7" s="10">
        <v>56</v>
      </c>
      <c r="F7" t="s">
        <v>10</v>
      </c>
      <c r="G7" s="11">
        <f>AVERAGE(A5:D10)</f>
        <v>53.166666666666664</v>
      </c>
      <c r="I7" t="s">
        <v>55</v>
      </c>
      <c r="K7" t="s">
        <v>56</v>
      </c>
      <c r="L7" s="11">
        <f>-L5</f>
        <v>-2.0686576104190491</v>
      </c>
      <c r="N7" s="12" t="s">
        <v>57</v>
      </c>
    </row>
    <row r="8" spans="1:14" x14ac:dyDescent="0.35">
      <c r="A8" s="8">
        <v>38</v>
      </c>
      <c r="B8" s="9">
        <v>39</v>
      </c>
      <c r="C8" s="9">
        <v>54</v>
      </c>
      <c r="D8" s="10">
        <v>52</v>
      </c>
      <c r="F8" t="s">
        <v>11</v>
      </c>
      <c r="G8" s="11">
        <f>STDEV(A5:D10)</f>
        <v>10.315318565194634</v>
      </c>
      <c r="I8" s="12" t="s">
        <v>12</v>
      </c>
      <c r="K8" t="s">
        <v>58</v>
      </c>
      <c r="L8" s="11">
        <f>G5+L7*G11</f>
        <v>47.644222982223845</v>
      </c>
      <c r="N8" s="12" t="s">
        <v>59</v>
      </c>
    </row>
    <row r="9" spans="1:14" x14ac:dyDescent="0.35">
      <c r="A9" s="8">
        <v>61</v>
      </c>
      <c r="B9" s="9">
        <v>42</v>
      </c>
      <c r="C9" s="9">
        <v>45</v>
      </c>
      <c r="D9" s="10">
        <v>46</v>
      </c>
      <c r="F9" t="s">
        <v>13</v>
      </c>
      <c r="G9" s="11">
        <f>ABS(G5-G7)/G8</f>
        <v>0.11310040104851102</v>
      </c>
      <c r="I9" t="s">
        <v>60</v>
      </c>
      <c r="K9" t="s">
        <v>25</v>
      </c>
      <c r="L9" s="11">
        <f>G7</f>
        <v>53.166666666666664</v>
      </c>
      <c r="N9" s="12" t="s">
        <v>61</v>
      </c>
    </row>
    <row r="10" spans="1:14" x14ac:dyDescent="0.35">
      <c r="A10" s="13">
        <v>51</v>
      </c>
      <c r="B10" s="14">
        <v>34</v>
      </c>
      <c r="C10" s="14">
        <v>58</v>
      </c>
      <c r="D10" s="15">
        <v>68</v>
      </c>
      <c r="F10" t="s">
        <v>14</v>
      </c>
      <c r="G10" s="11">
        <v>2</v>
      </c>
      <c r="K10" t="s">
        <v>62</v>
      </c>
      <c r="L10" s="11">
        <f>(L6-L9)/G11</f>
        <v>1.5145810658730658</v>
      </c>
      <c r="N10" s="12" t="s">
        <v>63</v>
      </c>
    </row>
    <row r="11" spans="1:14" x14ac:dyDescent="0.35">
      <c r="F11" t="s">
        <v>15</v>
      </c>
      <c r="G11" s="11">
        <f>G8/SQRT(G6)</f>
        <v>2.1056055849154292</v>
      </c>
      <c r="I11" t="s">
        <v>64</v>
      </c>
      <c r="K11" t="s">
        <v>65</v>
      </c>
      <c r="L11" s="11">
        <f>(L8-L9)/G11</f>
        <v>-2.6227341549650318</v>
      </c>
      <c r="N11" s="12" t="s">
        <v>66</v>
      </c>
    </row>
    <row r="12" spans="1:14" x14ac:dyDescent="0.35">
      <c r="F12" t="s">
        <v>16</v>
      </c>
      <c r="G12" s="11">
        <f>G6-1</f>
        <v>23</v>
      </c>
      <c r="I12" t="s">
        <v>67</v>
      </c>
      <c r="K12" t="s">
        <v>68</v>
      </c>
      <c r="L12" s="11">
        <f>[2]!T_DIST(L10,G12,TRUE)</f>
        <v>0.92824937618242676</v>
      </c>
      <c r="N12" s="12" t="s">
        <v>69</v>
      </c>
    </row>
    <row r="13" spans="1:14" x14ac:dyDescent="0.35">
      <c r="F13" t="s">
        <v>17</v>
      </c>
      <c r="G13" s="11">
        <f>ABS(G7-G5)/G11</f>
        <v>0.55407654454598299</v>
      </c>
      <c r="I13" t="s">
        <v>70</v>
      </c>
      <c r="K13" t="s">
        <v>71</v>
      </c>
      <c r="L13" s="11">
        <f>[2]!T_DIST(L11,G12,TRUE)</f>
        <v>7.6071268242050571E-3</v>
      </c>
      <c r="N13" s="12" t="s">
        <v>72</v>
      </c>
    </row>
    <row r="14" spans="1:14" x14ac:dyDescent="0.35">
      <c r="F14" t="s">
        <v>18</v>
      </c>
      <c r="G14" s="11">
        <f>TDIST(G13,G12,G10)</f>
        <v>0.58487395481480797</v>
      </c>
      <c r="I14" s="12" t="s">
        <v>73</v>
      </c>
      <c r="K14" t="s">
        <v>7</v>
      </c>
      <c r="L14" s="11">
        <f>L12-L13</f>
        <v>0.9206422493582217</v>
      </c>
      <c r="N14" s="12" t="s">
        <v>74</v>
      </c>
    </row>
    <row r="15" spans="1:14" x14ac:dyDescent="0.35">
      <c r="F15" t="s">
        <v>20</v>
      </c>
      <c r="G15" s="11">
        <v>0.05</v>
      </c>
      <c r="K15" t="s">
        <v>8</v>
      </c>
      <c r="L15" s="17">
        <f>1-L14</f>
        <v>7.9357750641778302E-2</v>
      </c>
      <c r="N15" s="12" t="s">
        <v>75</v>
      </c>
    </row>
    <row r="16" spans="1:14" x14ac:dyDescent="0.35">
      <c r="F16" t="s">
        <v>21</v>
      </c>
      <c r="G16" s="16" t="str">
        <f>IF(G14&lt;G15,"yes","no")</f>
        <v>no</v>
      </c>
      <c r="I1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</vt:lpstr>
      <vt:lpstr>T Power 1</vt:lpstr>
      <vt:lpstr>T Power 2</vt:lpstr>
      <vt:lpstr>T Power 3</vt:lpstr>
      <vt:lpstr>T Power 4</vt:lpstr>
      <vt:lpstr>T Power 5</vt:lpstr>
      <vt:lpstr>T Power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2022-06-05T15:27:55Z</dcterms:created>
  <dcterms:modified xsi:type="dcterms:W3CDTF">2022-06-05T16:10:55Z</dcterms:modified>
</cp:coreProperties>
</file>